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545" tabRatio="780" firstSheet="3" activeTab="3"/>
  </bookViews>
  <sheets>
    <sheet name="TIPO 2 SAPATAS - 220V (2)" sheetId="1" state="hidden" r:id="rId1"/>
    <sheet name="pLANILHA 15)" sheetId="2" state="hidden" r:id="rId2"/>
    <sheet name="medição 01" sheetId="3" state="hidden" r:id="rId3"/>
    <sheet name="Orçamento " sheetId="4" r:id="rId4"/>
  </sheets>
  <definedNames>
    <definedName name="_Fill" localSheetId="3" hidden="1">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localSheetId="0" hidden="1">#REF!</definedName>
    <definedName name="_Sort" hidden="1">#REF!</definedName>
    <definedName name="A" localSheetId="3" hidden="1">#REF!</definedName>
    <definedName name="A" hidden="1">#REF!</definedName>
    <definedName name="ademir" hidden="1">{#N/A,#N/A,FALSE,"Cronograma";#N/A,#N/A,FALSE,"Cronogr. 2"}</definedName>
    <definedName name="_xlnm.Print_Area" localSheetId="3">'Orçamento '!$A$1:$I$190</definedName>
    <definedName name="_xlnm.Print_Area" localSheetId="1">'pLANILHA 15)'!$A$1:$K$554</definedName>
    <definedName name="_xlnm.Print_Area" localSheetId="0">'TIPO 2 SAPATAS - 220V (2)'!$A$1:$K$554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_xlnm.Print_Titles" localSheetId="1">'pLANILHA 15)'!$1:$7</definedName>
    <definedName name="_xlnm.Print_Titles" localSheetId="0">'TIPO 2 SAPATAS - 220V (2)'!$1:$7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fullCalcOnLoad="1"/>
</workbook>
</file>

<file path=xl/sharedStrings.xml><?xml version="1.0" encoding="utf-8"?>
<sst xmlns="http://schemas.openxmlformats.org/spreadsheetml/2006/main" count="5843" uniqueCount="1231">
  <si>
    <t>C4623</t>
  </si>
  <si>
    <t>11.1</t>
  </si>
  <si>
    <t xml:space="preserve">Soleira em granito cinza andorinha, L=15cm, E=2cm </t>
  </si>
  <si>
    <t>11.4</t>
  </si>
  <si>
    <t>MERCADO</t>
  </si>
  <si>
    <t xml:space="preserve">PINTURA </t>
  </si>
  <si>
    <t>12.1</t>
  </si>
  <si>
    <t>12.2</t>
  </si>
  <si>
    <t>12.3</t>
  </si>
  <si>
    <t>12.4</t>
  </si>
  <si>
    <t>12.5</t>
  </si>
  <si>
    <t>Pintura em esmalte sintético 02 demãos em esquadrias de madeira</t>
  </si>
  <si>
    <t>12.6</t>
  </si>
  <si>
    <t>Condutor de cobre unipolar, isolação em PVC/70ºC, camada de proteção em PVC, não propagador de chamas, classe de tensão 750V, encordoamento classe 5, flexível, com as seguintes seções nominais:</t>
  </si>
  <si>
    <t>13.2</t>
  </si>
  <si>
    <t>INSTALAÇÕES DE REDE ESTRUTURADA</t>
  </si>
  <si>
    <t>Patch Panel 19"  - 24 portas, Categoria 6</t>
  </si>
  <si>
    <t xml:space="preserve">un </t>
  </si>
  <si>
    <t xml:space="preserve">Guia de Cabos Vertical, fechado </t>
  </si>
  <si>
    <t>14.1</t>
  </si>
  <si>
    <t>TUBULAÇÕES E CONEXÕES DE PVC RÍGIDO</t>
  </si>
  <si>
    <t>14.2</t>
  </si>
  <si>
    <t>DRENAGEM DE ÁGUAS PLUVIAIS</t>
  </si>
  <si>
    <t>ACESSÓRIOS</t>
  </si>
  <si>
    <t>17.1</t>
  </si>
  <si>
    <t xml:space="preserve">LOUÇAS E METAIS </t>
  </si>
  <si>
    <t>SISTEMA DE PROTEÇÃO CONTRA DESCARGAS ATMOSFÉRICAS (SPDA)</t>
  </si>
  <si>
    <t>20.1</t>
  </si>
  <si>
    <t>21.1</t>
  </si>
  <si>
    <t>SERVIÇOS FINAIS</t>
  </si>
  <si>
    <t>Limpeza final da obra</t>
  </si>
  <si>
    <t>6.5</t>
  </si>
  <si>
    <t>VIDROS</t>
  </si>
  <si>
    <t>Peitoril em granito cinza, largura=17,00cm espessura variável e pingadeira</t>
  </si>
  <si>
    <t>11.3</t>
  </si>
  <si>
    <t>13.1</t>
  </si>
  <si>
    <t>CENTRO DE DISTRIBUIÇÃO</t>
  </si>
  <si>
    <t>ELETRODUTOS E ACESSÓRIOS</t>
  </si>
  <si>
    <t>13.3</t>
  </si>
  <si>
    <t>CABOS E FIOS (CONDUTORES)</t>
  </si>
  <si>
    <t>#2,5 mm²</t>
  </si>
  <si>
    <t>#4 mm²</t>
  </si>
  <si>
    <t>13.4</t>
  </si>
  <si>
    <t>ILUMINAÇÃO E TOMADAS</t>
  </si>
  <si>
    <t>Interruptor simples 10 A, completa</t>
  </si>
  <si>
    <t>Projetor com lâmpada de vapor metálico 150W</t>
  </si>
  <si>
    <t>13.5</t>
  </si>
  <si>
    <t>EQUIPAMENTOS PASSIVOS</t>
  </si>
  <si>
    <t>CABOS EM PAR TRANÇADOS</t>
  </si>
  <si>
    <t>Cabo coaxial</t>
  </si>
  <si>
    <t>CABOS DE CONEXÃO</t>
  </si>
  <si>
    <t>TOMADAS</t>
  </si>
  <si>
    <t>CAIXAS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</si>
  <si>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</si>
  <si>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</si>
  <si>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</si>
  <si>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</si>
  <si>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</si>
  <si>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</si>
  <si>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</si>
  <si>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</si>
  <si>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</si>
  <si>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</si>
  <si>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</si>
  <si>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</si>
  <si>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15.11</t>
  </si>
  <si>
    <t>15.13</t>
  </si>
  <si>
    <t>15.14</t>
  </si>
  <si>
    <t>15.15</t>
  </si>
  <si>
    <t>15.16</t>
  </si>
  <si>
    <t>15.17</t>
  </si>
  <si>
    <t>un.</t>
  </si>
  <si>
    <t>Bancada em granito cinza andorinha - espessura 2cm, conforme projeto</t>
  </si>
  <si>
    <t>17.2</t>
  </si>
  <si>
    <t>17.3</t>
  </si>
  <si>
    <t>Pára-raios tipo Franklin em aço inox 3 pontas em haste de 3 m. x 1.1/2" tipo simples</t>
  </si>
  <si>
    <t>Cordoalha de cobre nu 35 mm2</t>
  </si>
  <si>
    <t>Cordoalha de cobre nu 50 mm2</t>
  </si>
  <si>
    <t>Custo TOTAL com BDI incluso</t>
  </si>
  <si>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</si>
  <si>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</si>
  <si>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</si>
  <si>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</si>
  <si>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</si>
  <si>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</si>
  <si>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</si>
  <si>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VALOR (R$)</t>
  </si>
  <si>
    <t>1.1</t>
  </si>
  <si>
    <t>un</t>
  </si>
  <si>
    <t>2.1</t>
  </si>
  <si>
    <t>m³</t>
  </si>
  <si>
    <t>4.1</t>
  </si>
  <si>
    <t>SINAPI</t>
  </si>
  <si>
    <t>m²</t>
  </si>
  <si>
    <t>4.2</t>
  </si>
  <si>
    <t>4.3</t>
  </si>
  <si>
    <t>5.1</t>
  </si>
  <si>
    <t>Aterro apiloado em camadas de 0,20 m com material argilo - arenoso (entre baldrames)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</si>
  <si>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</si>
  <si>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</si>
  <si>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</si>
  <si>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5.2</t>
  </si>
  <si>
    <t>kg</t>
  </si>
  <si>
    <t>CONCRETO ARMADO PARA FUNDAÇÕES - VIGAS BALDRAMES</t>
  </si>
  <si>
    <t>6.1</t>
  </si>
  <si>
    <t>m</t>
  </si>
  <si>
    <t>3.2</t>
  </si>
  <si>
    <t>7.1</t>
  </si>
  <si>
    <t>7.2</t>
  </si>
  <si>
    <t>8.1</t>
  </si>
  <si>
    <t xml:space="preserve">SERVIÇOS PRELIMINARES </t>
  </si>
  <si>
    <t>Placa da obra - padrão Governo Federal</t>
  </si>
  <si>
    <t xml:space="preserve"> m²</t>
  </si>
  <si>
    <t>1.2</t>
  </si>
  <si>
    <t>SEINFRA</t>
  </si>
  <si>
    <t xml:space="preserve">Instalação provisória de água </t>
  </si>
  <si>
    <t>1.3</t>
  </si>
  <si>
    <t xml:space="preserve">Instalação provisória de energia elétrica em baixa tensão </t>
  </si>
  <si>
    <t>1.4</t>
  </si>
  <si>
    <t>C2849</t>
  </si>
  <si>
    <t>Instalações provisórias de esgoto</t>
  </si>
  <si>
    <t>1.5</t>
  </si>
  <si>
    <t>Barracões provisórios (depósito, escritório, vestiário e refeitório) com piso cimentado</t>
  </si>
  <si>
    <t>1.6</t>
  </si>
  <si>
    <t xml:space="preserve">Locação da obra (execução de gabarito) </t>
  </si>
  <si>
    <t>2.2</t>
  </si>
  <si>
    <t>2.3</t>
  </si>
  <si>
    <t>2.4</t>
  </si>
  <si>
    <t xml:space="preserve">SUPERESTRUTURA </t>
  </si>
  <si>
    <t>CONCRETO ARMADO PARA VERGAS</t>
  </si>
  <si>
    <t>ELEMENTOS VAZADOS</t>
  </si>
  <si>
    <t>ALVENARIA DE VEDAÇÃO</t>
  </si>
  <si>
    <t>Divisória de banheiros e sanitários em granito com espessura de 2cm polido assentado com argamassa traço 1:4</t>
  </si>
  <si>
    <t xml:space="preserve">ESQUADRIAS </t>
  </si>
  <si>
    <t>6.2</t>
  </si>
  <si>
    <t xml:space="preserve">Impermeabilização com tinta betuminosa em fundações, baldrames </t>
  </si>
  <si>
    <t>9.1</t>
  </si>
  <si>
    <t>9.3</t>
  </si>
  <si>
    <t>9.4</t>
  </si>
  <si>
    <t>9.6</t>
  </si>
  <si>
    <t>9.7</t>
  </si>
  <si>
    <t>10.1</t>
  </si>
  <si>
    <t>10.2</t>
  </si>
  <si>
    <t>10.3</t>
  </si>
  <si>
    <t>10.4</t>
  </si>
  <si>
    <t>10.6</t>
  </si>
  <si>
    <t>Lastro de concreto magro (e=3,0 cm) - preparo mecânico</t>
  </si>
  <si>
    <t>Concreto para Fundação fck=25MPa, incluindo preparo, lançamento, adensamento.</t>
  </si>
  <si>
    <t>Concreto Bombeado fck=25MPa, incluindo preparo, lançamento e adensamento.</t>
  </si>
  <si>
    <t>CONCRETO ARMADO - PILARES</t>
  </si>
  <si>
    <t>CONCRETO ARMADO - VIGAS</t>
  </si>
  <si>
    <t>PORTAS DE MADEIRA</t>
  </si>
  <si>
    <t>Ducha Higiênica com registro e derivação Izy, código 1984.C37. ACT.CR, DECA, ou equivalente</t>
  </si>
  <si>
    <t>Papeleira Metálica Linha Izy, código 2020.C37, DECA ou equivalente</t>
  </si>
  <si>
    <t>Torneira para lavatório de mesa bica baixa Izy, código 1193.C37, Deca ou equivalente</t>
  </si>
  <si>
    <t>Cuba de Embutir Oval cor Branco Gelo, código L.37, DECA, ou equivalente, em bancada  ecomplementos (válvula, sifao e engate flexível cromados), exceto torneira.</t>
  </si>
  <si>
    <t>Dispenser Toalha Linha Excellence, código 7007, Melhoramentos ou equivalente.</t>
  </si>
  <si>
    <t xml:space="preserve">Chuveiro Maxi Ducha, LORENZETTI, com Mangueira plástica/desviador para duchas elétricas, cógigo 8010-A, LORENZETTI,  ou equivalente </t>
  </si>
  <si>
    <t>Torneira Acabamento para registro pequeno Linha Izy, código: 4900.C37.PQ, DECA ou equivalente (para chuveiros), Deca ou equivalente</t>
  </si>
  <si>
    <t>Cuba industrial 50x40 profundidade 30 – HIDRONOX, ou equivalente, com sifão em metal cromado 1.1/2x1.1/2", válvula em metal cromado tipo americana 3.1/2"x1.1/2" para pia - fornecimento e instalação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</si>
  <si>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</si>
  <si>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</si>
  <si>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Sumidouro em alvenaria 2,40 x 2,40 m</t>
  </si>
  <si>
    <t>Fossa séptica 2,30 x 2,30 m</t>
  </si>
  <si>
    <t>Válvula esfera Ø 3/4" NPT 300</t>
  </si>
  <si>
    <t>Marcação no Piso - 1 x 1m para hidrante</t>
  </si>
  <si>
    <t>Vergalhão CA - 25 # 10 mm2</t>
  </si>
  <si>
    <t>Armação aço CA-50, Diam. 6,3 (1/4) á 12,5mm(1/2) -Fornecimento/corte perda de 10%) / dobra / colocação.</t>
  </si>
  <si>
    <t>Armação de aço  CA-60 Diam. 3,4 a 6,0mm-Fornecimento/corte perda de 10%) / dobra / colocação.</t>
  </si>
  <si>
    <t>4.4</t>
  </si>
  <si>
    <t>Encunhamento (aperto de alvenaria) em tijolo cerâmicos maciços 5x10x20cm 1 vez (esp. 20cm), assentamento c/ argamassa traço1:6 (cimento e areia)</t>
  </si>
  <si>
    <t>Alvenaria de vedação de 1 vez em tijolos cerâmicos de 08 furos (dimensões nominais: 19x19x09); assentamento em argamassa no traço 1:2:8 (cimento, cal e areia)</t>
  </si>
  <si>
    <t>Fechadura de embutir completa, para portas internas</t>
  </si>
  <si>
    <t>6.3</t>
  </si>
  <si>
    <t>6.4</t>
  </si>
  <si>
    <t>10.8</t>
  </si>
  <si>
    <t>10.12</t>
  </si>
  <si>
    <t>20.2</t>
  </si>
  <si>
    <t>20.3</t>
  </si>
  <si>
    <t>20.4</t>
  </si>
  <si>
    <t>20.5</t>
  </si>
  <si>
    <t>20.6</t>
  </si>
  <si>
    <t>20.7</t>
  </si>
  <si>
    <t>20.8</t>
  </si>
  <si>
    <t>21.2</t>
  </si>
  <si>
    <t>21.3</t>
  </si>
  <si>
    <t>PORTAS DE VIDRO - PV</t>
  </si>
  <si>
    <t>6.6</t>
  </si>
  <si>
    <t xml:space="preserve">JANELAS DE ALUMÍNIO - JA </t>
  </si>
  <si>
    <t>7.5</t>
  </si>
  <si>
    <t>22.1</t>
  </si>
  <si>
    <t>22.2</t>
  </si>
  <si>
    <t>PAVIMENTAÇÃO EXTERNA</t>
  </si>
  <si>
    <t>22.3</t>
  </si>
  <si>
    <t>ESQUADRIA - GRADIL METÁLICO</t>
  </si>
  <si>
    <t>23.1</t>
  </si>
  <si>
    <t>24.1</t>
  </si>
  <si>
    <t>17.4</t>
  </si>
  <si>
    <t>17.5</t>
  </si>
  <si>
    <t>17.6</t>
  </si>
  <si>
    <t>7.4</t>
  </si>
  <si>
    <t>FERRAGENS E ACESSÓRIOS</t>
  </si>
  <si>
    <t>Corte e reparo em cabeça de estaca</t>
  </si>
  <si>
    <t>Forma de madeira comum para Fundações  - reaproveitamento 5X</t>
  </si>
  <si>
    <t>FUNDAÇÃO DO CASTELO D'ÁGUA</t>
  </si>
  <si>
    <t>Estaca a trado (broca) d=30 cm com concreto fck=15 Mpa (sem armação) - 7 m</t>
  </si>
  <si>
    <t>1.7</t>
  </si>
  <si>
    <t>10.7</t>
  </si>
  <si>
    <t>10.9</t>
  </si>
  <si>
    <t>22.4</t>
  </si>
  <si>
    <t>22.5</t>
  </si>
  <si>
    <t xml:space="preserve">Piso cerâmico antiderrapante PEI V - 40 x 40 cm - incl. rejunte - conforme projeto </t>
  </si>
  <si>
    <t>74223/1</t>
  </si>
  <si>
    <t>73906/3</t>
  </si>
  <si>
    <t>73838/1</t>
  </si>
  <si>
    <t>73942/2</t>
  </si>
  <si>
    <t>73990/1</t>
  </si>
  <si>
    <t>74254/2</t>
  </si>
  <si>
    <t>74138/3</t>
  </si>
  <si>
    <t>74106/1</t>
  </si>
  <si>
    <t>73860/8</t>
  </si>
  <si>
    <t>73860/9</t>
  </si>
  <si>
    <t>73860/10</t>
  </si>
  <si>
    <t>73860/22</t>
  </si>
  <si>
    <t>74041/1</t>
  </si>
  <si>
    <t>74041/2</t>
  </si>
  <si>
    <t>73976/3</t>
  </si>
  <si>
    <t>74104/1</t>
  </si>
  <si>
    <t>74197/1</t>
  </si>
  <si>
    <t>74198/2</t>
  </si>
  <si>
    <t>73764/4</t>
  </si>
  <si>
    <t>74065/2</t>
  </si>
  <si>
    <t>73907/6</t>
  </si>
  <si>
    <t>73960/1</t>
  </si>
  <si>
    <t>74131/5</t>
  </si>
  <si>
    <t>74209/1</t>
  </si>
  <si>
    <t>73805/1</t>
  </si>
  <si>
    <t>74181/1</t>
  </si>
  <si>
    <t>74180/1</t>
  </si>
  <si>
    <t>74175/1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</si>
  <si>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</si>
  <si>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</si>
  <si>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</si>
  <si>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</si>
  <si>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</si>
  <si>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SERVIÇOS COMPLEMENTARES</t>
  </si>
  <si>
    <t>INSTALAÇÃO DE GÁS COMBUSTÍVEL</t>
  </si>
  <si>
    <t>SISTEMA DE PROTEÇÃO CONTRA INCÊNDIO</t>
  </si>
  <si>
    <t>SISTEMA DE EXAUSTÃO MECÂNICA</t>
  </si>
  <si>
    <t>CASTELO D'ÁGUA</t>
  </si>
  <si>
    <t xml:space="preserve">Subtotal </t>
  </si>
  <si>
    <t>2.5</t>
  </si>
  <si>
    <t>2.6</t>
  </si>
  <si>
    <t>2.7</t>
  </si>
  <si>
    <t>3.3</t>
  </si>
  <si>
    <t>3.4</t>
  </si>
  <si>
    <t>4.5</t>
  </si>
  <si>
    <t>5.3</t>
  </si>
  <si>
    <t>9.8</t>
  </si>
  <si>
    <t>10.13</t>
  </si>
  <si>
    <t>10.16</t>
  </si>
  <si>
    <t>10.17</t>
  </si>
  <si>
    <t>10.18</t>
  </si>
  <si>
    <t>10.20</t>
  </si>
  <si>
    <t>3.5</t>
  </si>
  <si>
    <t>3.6</t>
  </si>
  <si>
    <t>3.8</t>
  </si>
  <si>
    <t>3.9</t>
  </si>
  <si>
    <t>3.15</t>
  </si>
  <si>
    <t>3.16</t>
  </si>
  <si>
    <t>4.6</t>
  </si>
  <si>
    <t>4.7</t>
  </si>
  <si>
    <t>4.8</t>
  </si>
  <si>
    <t>4.13</t>
  </si>
  <si>
    <t>11.5</t>
  </si>
  <si>
    <t>11.6</t>
  </si>
  <si>
    <t>12.9</t>
  </si>
  <si>
    <t>12.11</t>
  </si>
  <si>
    <t>12.12</t>
  </si>
  <si>
    <t>12.14</t>
  </si>
  <si>
    <t>12.15</t>
  </si>
  <si>
    <t>12.16</t>
  </si>
  <si>
    <t>12.20</t>
  </si>
  <si>
    <t>12.21</t>
  </si>
  <si>
    <t>12.23</t>
  </si>
  <si>
    <t>12.25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</si>
  <si>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</si>
  <si>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</si>
  <si>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</si>
  <si>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</si>
  <si>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</si>
  <si>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</si>
  <si>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</si>
  <si>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</si>
  <si>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</si>
  <si>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</si>
  <si>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</si>
  <si>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</si>
  <si>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15.12</t>
  </si>
  <si>
    <t>15.19</t>
  </si>
  <si>
    <t>15.20</t>
  </si>
  <si>
    <t>15.21</t>
  </si>
  <si>
    <t>15.23</t>
  </si>
  <si>
    <t>15.24</t>
  </si>
  <si>
    <t>15.25</t>
  </si>
  <si>
    <t>15.26</t>
  </si>
  <si>
    <t>16.1</t>
  </si>
  <si>
    <t>16.2</t>
  </si>
  <si>
    <t>16.3</t>
  </si>
  <si>
    <t>16.4</t>
  </si>
  <si>
    <t>16.5</t>
  </si>
  <si>
    <t>16.6</t>
  </si>
  <si>
    <t>16.7</t>
  </si>
  <si>
    <t>16.8</t>
  </si>
  <si>
    <t>17.7</t>
  </si>
  <si>
    <t>17.8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</si>
  <si>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</si>
  <si>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</si>
  <si>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</si>
  <si>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</si>
  <si>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</si>
  <si>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</si>
  <si>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</si>
  <si>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</si>
  <si>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</si>
  <si>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</si>
  <si>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</si>
  <si>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</si>
  <si>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</si>
  <si>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</si>
  <si>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</si>
  <si>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</si>
  <si>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</si>
  <si>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</si>
  <si>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</si>
  <si>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</si>
  <si>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</si>
  <si>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</si>
  <si>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</si>
  <si>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</si>
  <si>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</si>
  <si>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18.28</t>
  </si>
  <si>
    <t>18.31</t>
  </si>
  <si>
    <t>18.32</t>
  </si>
  <si>
    <t>18.34</t>
  </si>
  <si>
    <t>18.35</t>
  </si>
  <si>
    <t>18.36</t>
  </si>
  <si>
    <t>18.38</t>
  </si>
  <si>
    <t>INSTALAÇÕES DE CLIMATIZAÇÃO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</si>
  <si>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</si>
  <si>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</si>
  <si>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</si>
  <si>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</si>
  <si>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</si>
  <si>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</si>
  <si>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</si>
  <si>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</si>
  <si>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</si>
  <si>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</si>
  <si>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</si>
  <si>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</si>
  <si>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</si>
  <si>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</si>
  <si>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22.6</t>
  </si>
  <si>
    <t>22.7</t>
  </si>
  <si>
    <t>22.8</t>
  </si>
  <si>
    <t>22.10</t>
  </si>
  <si>
    <t>22.11</t>
  </si>
  <si>
    <t>22.12</t>
  </si>
  <si>
    <t>23.2</t>
  </si>
  <si>
    <t>23.3</t>
  </si>
  <si>
    <t>23.7</t>
  </si>
  <si>
    <t>1.8</t>
  </si>
  <si>
    <t>Grama batatais em placas</t>
  </si>
  <si>
    <t>5.4</t>
  </si>
  <si>
    <t>5.6</t>
  </si>
  <si>
    <t>6.9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</si>
  <si>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</si>
  <si>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</si>
  <si>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</si>
  <si>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</si>
  <si>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</si>
  <si>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</si>
  <si>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</si>
  <si>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</si>
  <si>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</si>
  <si>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</si>
  <si>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</si>
  <si>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</si>
  <si>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</si>
  <si>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</si>
  <si>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</si>
  <si>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</si>
  <si>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</si>
  <si>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C2851</t>
  </si>
  <si>
    <t>PORTAS EM ALUMÍNIO</t>
  </si>
  <si>
    <t>74071/2</t>
  </si>
  <si>
    <t>Piso podotátil de alerta em borracha integrado 30x30cm, assentamento com argamassa (fornecimento e assentamento)</t>
  </si>
  <si>
    <t>Piso podotátil direcional em borracha integrado 30x30cm, assentamento com argamassa (fornecimento e assentamento)</t>
  </si>
  <si>
    <t>Piso tátil de alerta em placas pré-moldadas - 5MPa</t>
  </si>
  <si>
    <t>Piso tátil direcional em placas pré-moldadas - 5MPa</t>
  </si>
  <si>
    <t>74065/1</t>
  </si>
  <si>
    <t>Pintura em esmalte sintético 02 demãos em rodameio de madeira</t>
  </si>
  <si>
    <t>C2910</t>
  </si>
  <si>
    <t xml:space="preserve">Prateleiras e escaninhos em mdf </t>
  </si>
  <si>
    <t>Tela de nylon de proteção- fixada na esquadria</t>
  </si>
  <si>
    <t>Reboco para paredes internas, externas, pórticos, vigas e pérgolas, traço 1:4,5  - espessura 0,5 cm</t>
  </si>
  <si>
    <t>73907/3</t>
  </si>
  <si>
    <t>Rampa de acesso em concreto não estrutural</t>
  </si>
  <si>
    <t>cj</t>
  </si>
  <si>
    <t>C1869</t>
  </si>
  <si>
    <t>C0544</t>
  </si>
  <si>
    <t>C2045</t>
  </si>
  <si>
    <t>C0864</t>
  </si>
  <si>
    <t>C4642</t>
  </si>
  <si>
    <t>C4635</t>
  </si>
  <si>
    <t>75381/1</t>
  </si>
  <si>
    <t>73910/3</t>
  </si>
  <si>
    <t>73910/5</t>
  </si>
  <si>
    <t>74072/3</t>
  </si>
  <si>
    <t>73737/2</t>
  </si>
  <si>
    <t>74070/3</t>
  </si>
  <si>
    <t>73809/1</t>
  </si>
  <si>
    <t>74156/2</t>
  </si>
  <si>
    <t>74007/1</t>
  </si>
  <si>
    <t>74138/2</t>
  </si>
  <si>
    <t>73798/1</t>
  </si>
  <si>
    <t>73798/3</t>
  </si>
  <si>
    <t>73860/12</t>
  </si>
  <si>
    <t>73860/13</t>
  </si>
  <si>
    <t>73860/15</t>
  </si>
  <si>
    <t>DISJUNTORES</t>
  </si>
  <si>
    <t>74130/1</t>
  </si>
  <si>
    <t>74130/4</t>
  </si>
  <si>
    <t>74130/5</t>
  </si>
  <si>
    <t>74130/6</t>
  </si>
  <si>
    <t>74131/4</t>
  </si>
  <si>
    <t>74131/6</t>
  </si>
  <si>
    <t>74131/7</t>
  </si>
  <si>
    <t>73976/8</t>
  </si>
  <si>
    <t>74051/2</t>
  </si>
  <si>
    <t>73795/6</t>
  </si>
  <si>
    <t>74174/1</t>
  </si>
  <si>
    <t>79517/1</t>
  </si>
  <si>
    <t>73962/13</t>
  </si>
  <si>
    <t>76444/1</t>
  </si>
  <si>
    <t>73935/2</t>
  </si>
  <si>
    <t>73988/1</t>
  </si>
  <si>
    <t>73937/4</t>
  </si>
  <si>
    <t>73922/5</t>
  </si>
  <si>
    <t>73886/1</t>
  </si>
  <si>
    <t>73892/2</t>
  </si>
  <si>
    <t>74220/1</t>
  </si>
  <si>
    <t>74077/2</t>
  </si>
  <si>
    <t>74236/1</t>
  </si>
  <si>
    <t>Banheira Embutir em plástico tipo PVC, 77x45x20cm, Burigotto ou equivalente</t>
  </si>
  <si>
    <t>15.4</t>
  </si>
  <si>
    <t>Conjunto de mastros para bandeiras em tubo ferro galvanizado telescópico (alt= 7m (3mx2" + 4mx1 1/2")</t>
  </si>
  <si>
    <t>23.4</t>
  </si>
  <si>
    <t>23.5</t>
  </si>
  <si>
    <t>18.41</t>
  </si>
  <si>
    <t>18.43</t>
  </si>
  <si>
    <t>18.44</t>
  </si>
  <si>
    <t>18.45</t>
  </si>
  <si>
    <t>18.46</t>
  </si>
  <si>
    <t>18.47</t>
  </si>
  <si>
    <t>18.48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</si>
  <si>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</si>
  <si>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</si>
  <si>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</si>
  <si>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</si>
  <si>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</si>
  <si>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</si>
  <si>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</si>
  <si>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</si>
  <si>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</si>
  <si>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</si>
  <si>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</si>
  <si>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</si>
  <si>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</si>
  <si>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</si>
  <si>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</si>
  <si>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</si>
  <si>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</si>
  <si>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</si>
  <si>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</si>
  <si>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</si>
  <si>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3.7</t>
  </si>
  <si>
    <t>C4065</t>
  </si>
  <si>
    <t>C1207</t>
  </si>
  <si>
    <t>19.2</t>
  </si>
  <si>
    <t>C0361</t>
  </si>
  <si>
    <t>Luminária de emergência com lampada fluorescente 9W de 1 hora</t>
  </si>
  <si>
    <t>18.33</t>
  </si>
  <si>
    <t>14.17</t>
  </si>
  <si>
    <t>14.18</t>
  </si>
  <si>
    <t>Lastro de concreto magro, e=3,0 cm-reparo mecânico</t>
  </si>
  <si>
    <t>Bacia Convencional Studio Kids, código PI.16, para valvula de descarga, em louca branca,  assento plastico, anel de vedação, tubo pvc ligacao - fornecimento e instalacao, Deca ou equivalente</t>
  </si>
  <si>
    <t>Quadro de medição - fornecimento e instalação</t>
  </si>
  <si>
    <t>Roda meio em madeira (largura=10cm)</t>
  </si>
  <si>
    <t>Vidro liso temperado incolor, espessura 6mm- fornecimento e instalação</t>
  </si>
  <si>
    <t>12.26</t>
  </si>
  <si>
    <t>12.28</t>
  </si>
  <si>
    <t>12.30</t>
  </si>
  <si>
    <t>23.8</t>
  </si>
  <si>
    <t>23.10</t>
  </si>
  <si>
    <t>23.11</t>
  </si>
  <si>
    <t>Escada interna e externa tipo marinheiro, inclusive pintura</t>
  </si>
  <si>
    <t>Guarda corpo de 1m de altura</t>
  </si>
  <si>
    <t>Chapa de aço carbono de alta resistência a corrosão e de qualidade estrutural e solda interna e externa, para confecção do reservatorioconforme projeto</t>
  </si>
  <si>
    <t>Conector de bronze para haste de 5/8" e cabo de 50 mm²</t>
  </si>
  <si>
    <t>Pintura em latex acrílico 02 demãos sobre paredes internas, externas</t>
  </si>
  <si>
    <t>6.10</t>
  </si>
  <si>
    <t>10.11</t>
  </si>
  <si>
    <t>Arandelas de sobrepor com 1 lâmpada fluorescente compacta de 60W</t>
  </si>
  <si>
    <t>Luminária de piso, com lâmpada vapor metálico 70W</t>
  </si>
  <si>
    <t>C4624</t>
  </si>
  <si>
    <t>14.19</t>
  </si>
  <si>
    <t>16.9</t>
  </si>
  <si>
    <t>16.10</t>
  </si>
  <si>
    <t>Placa de sinalização em pvc cod 1 - (348x348) Proibido fumar</t>
  </si>
  <si>
    <t>Placa de sinalização em pvc cod 6 - (348x348) Perigo Inflamável</t>
  </si>
  <si>
    <t>União 3/4" NPT 300</t>
  </si>
  <si>
    <t>Niple 3/4" NPT 300</t>
  </si>
  <si>
    <t>Tê redução 3/4"x1/2"</t>
  </si>
  <si>
    <t>Redução 1/2" x 1/4"</t>
  </si>
  <si>
    <t>Niple 1/2" NPT 300</t>
  </si>
  <si>
    <t xml:space="preserve">Luva de redução 3/4 x 1/2" </t>
  </si>
  <si>
    <t>Regulador 1º estagio com manometro</t>
  </si>
  <si>
    <t>Mangueira Flexivel</t>
  </si>
  <si>
    <t>Regulador 2º estágio com registro</t>
  </si>
  <si>
    <t>Luva de redução 1/4" x 1/2"</t>
  </si>
  <si>
    <t>Niple 1/4" NPT 300</t>
  </si>
  <si>
    <t>Joelho 1/2" NPT 300</t>
  </si>
  <si>
    <t>Manômetro NPT 1/4", 0 a 300 psi</t>
  </si>
  <si>
    <t>Abrigo para Central de GLP, em concreto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</si>
  <si>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</si>
  <si>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</si>
  <si>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</si>
  <si>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</si>
  <si>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</si>
  <si>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</si>
  <si>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</si>
  <si>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</si>
  <si>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16.20</t>
  </si>
  <si>
    <t>16.21</t>
  </si>
  <si>
    <t>16.22</t>
  </si>
  <si>
    <t>Envelopamento de concreto - 3cm</t>
  </si>
  <si>
    <t>C1250</t>
  </si>
  <si>
    <t>Marcação no Piso - 1 x 1m para extintor</t>
  </si>
  <si>
    <t>Presilha em latão</t>
  </si>
  <si>
    <t>Haste tipo coopperweld 5/8" x 2,40m.</t>
  </si>
  <si>
    <t>Caixa de inspeção, PVC de 12", com tampa de ferro fundido,conforme detalhe no projeto</t>
  </si>
  <si>
    <t>Caixa de equalização de potências 200x200mm em aço com barramento, expessura  6 mm</t>
  </si>
  <si>
    <t>3.10</t>
  </si>
  <si>
    <t>3.11</t>
  </si>
  <si>
    <t>3.12</t>
  </si>
  <si>
    <t>3.13</t>
  </si>
  <si>
    <t>3.14</t>
  </si>
  <si>
    <t>Estrutura metalica</t>
  </si>
  <si>
    <t>Revestimento cerâmico de paredes PEI IV- cerâmica 30 x 40 cm - incl. rejunte - conforme projeto - branca</t>
  </si>
  <si>
    <t>Revestimento cerâmico de paredes PEI IV - cerâmica 10 x 10 cm - incl. rejunte - conforme projeto - azul</t>
  </si>
  <si>
    <t>Revestimento cerâmico de paredes PEI IV - cerâmica 10 x 10 cm - incl. rejunte - conforme projeto - vermelho</t>
  </si>
  <si>
    <t>Revestimento cerâmico de paredes PEI IV - cerâmica 10 x 10 cm - incl. rejunte - conforme projeto - branco</t>
  </si>
  <si>
    <t>Pintura em latex PVA 02 demãos sobre teto</t>
  </si>
  <si>
    <t>Bancos de concreto</t>
  </si>
  <si>
    <t>C2290</t>
  </si>
  <si>
    <t>Sondagem do terreno ( um furo de 7m a cada 200 m²)</t>
  </si>
  <si>
    <t>Janela de Alumínio - JA-01, 70x125, completa conforme projeto de esquadrias - Guilhotina</t>
  </si>
  <si>
    <t>5.5</t>
  </si>
  <si>
    <t>9.2</t>
  </si>
  <si>
    <t>9.5</t>
  </si>
  <si>
    <t>9.9</t>
  </si>
  <si>
    <t>Revestimento cerâmico de paredes PEI IV - cerâmica 10 x 10 cm - incl. rejunte - conforme projeto - amarelo</t>
  </si>
  <si>
    <t>C4294</t>
  </si>
  <si>
    <t xml:space="preserve">IMPERMEABILIZAÇÃO </t>
  </si>
  <si>
    <t xml:space="preserve">Porta de Madeira - PM1 - 70x210, folha lisa com chapa metalica, incluso ferragens, conforme projeto de esquadrias </t>
  </si>
  <si>
    <t xml:space="preserve">Porta de Madeira - PM4 - 80x210, folha lisa com chapa metalica, incluso ferragens, conforme projeto de esquadrias </t>
  </si>
  <si>
    <t>Porta de Madeira - PM5 - 80x210, com barra e chapa metálica e visor, incluso ferragens, conforme projeto de esquadrias</t>
  </si>
  <si>
    <t>Porta de Madeira - PM3 - 80x210, barra e chapa metálica, incluso ferragens, conforme projeto de esquadrias</t>
  </si>
  <si>
    <t>Porta de Madeira - PM2 - 80x210, com veneziana, incluso ferragens, conforme projeto de esquadrias</t>
  </si>
  <si>
    <t>Janela de Alumínio - JA-06, 210x50, completa conforme projeto de esquadrias - Maxim-ar - incluso vidro liso incolor, espessura 6mm</t>
  </si>
  <si>
    <t>Janela de Alumínio - JA-07, 210x75, completa conforme projeto de esquadrias - Maxim-ar - incluso vidro liso incolor, espessura 6mm</t>
  </si>
  <si>
    <t>Janela de Alumínio - JA-08, 210x100, completa conforme projeto de esquadrias - Maxim-ar - incluso vidro liso incolor, espessura 6mm</t>
  </si>
  <si>
    <t>Janela de Alumínio - JA-09, 210x150, completa conforme projeto de esquadrias - Maxim-ar - incluso vidro liso incolor, espessura 6mm</t>
  </si>
  <si>
    <t>Janela de Alumínio - JA-11, 140x75, completa conforme projeto de esquadrias - Maxim-ar - incluso vidro liso incolor, espessura 6mm</t>
  </si>
  <si>
    <t>Janela de Alumínio - JA-12, 420x50, completa conforme projeto de esquadrias - Maxim-ar - incluso vidro liso incolor, espessura 6mm</t>
  </si>
  <si>
    <t>6.8</t>
  </si>
  <si>
    <t>Verga e contravergas pré-moldada em concreto armado fck 15Mpa - 10x10cm, conforme projeto.</t>
  </si>
  <si>
    <t>C4559</t>
  </si>
  <si>
    <t>Telha Sanduiche metalica</t>
  </si>
  <si>
    <t>Banco e acabamento em granito</t>
  </si>
  <si>
    <t>C2284</t>
  </si>
  <si>
    <t>C2285</t>
  </si>
  <si>
    <t>Rufo em chapa de aço galvanizado nr. 24, desenvolvimento 25 cm</t>
  </si>
  <si>
    <t>Forro de gesso acartonado estruturado - montagem e instalação</t>
  </si>
  <si>
    <t>Forma de madeira comum para Fundações  - reaproveitamento 10X</t>
  </si>
  <si>
    <t>Forma de madeira comum para Fundções  - reaproveitamento 10X</t>
  </si>
  <si>
    <t>Armação aço CA-50, para 1,0 m³ de concreto</t>
  </si>
  <si>
    <t>Concreto fck=25MPa, incluindo preparo, lançamento e adensamento.</t>
  </si>
  <si>
    <t>Forma em chapa de madeira compensada plastificada- Pilares</t>
  </si>
  <si>
    <t>Forma madeira comp. plastificada 12mm p/ Estrutura corte/ Montagem/ Escoramento/ Desforma-  Vigas</t>
  </si>
  <si>
    <t>Cobogó de concreto (elemento vazado)  - (6x40x40cm) assentado com argamassa traço 1:4 (cimento, areia)</t>
  </si>
  <si>
    <t>7.3</t>
  </si>
  <si>
    <t>7.6</t>
  </si>
  <si>
    <t>Cumieeira em perfil ondulado de aço zincado</t>
  </si>
  <si>
    <t>Pingadeira (chapim) em concreto</t>
  </si>
  <si>
    <t>Calha em chapa metalica Nº 22 desenvolvimento de 50 cm</t>
  </si>
  <si>
    <t>10.5</t>
  </si>
  <si>
    <t>10.10</t>
  </si>
  <si>
    <t>Contrapiso e=5,0cm</t>
  </si>
  <si>
    <t xml:space="preserve">Camada regularizadora e=2,0cm </t>
  </si>
  <si>
    <t>Piso cimentado desempenado com acabamento liso e=3,0cm com junta plastica acabada 1,2m</t>
  </si>
  <si>
    <t>Pintura de base epoxi sobre piso</t>
  </si>
  <si>
    <t xml:space="preserve">Piso cerâmico antiderrapante PEI V - 60 x 60 cm - incl. rejunte - conforme projeto </t>
  </si>
  <si>
    <t>Piso vinílico em manta e=2,0mm</t>
  </si>
  <si>
    <t xml:space="preserve">Soleira em granito cinza andorinha, L=17,5cm, E=2cm </t>
  </si>
  <si>
    <t xml:space="preserve">Soleira em granito cinza andorinha, L=30cm, E=2cm </t>
  </si>
  <si>
    <t>10.14</t>
  </si>
  <si>
    <t>10.15</t>
  </si>
  <si>
    <t>10.19</t>
  </si>
  <si>
    <t>Passeio em concreto desempenado com junta plastica a cada 1,20m, e=7cm</t>
  </si>
  <si>
    <t xml:space="preserve">Meio -fio (guia) de concreto pré-moldado, rejuntado com argamassa, incluindo escavação e reaterro </t>
  </si>
  <si>
    <t>Pavimetação em blocos intertravado de concreto, e= 6,0cm, FCK 35MPa, assentados sobre colchão de areia</t>
  </si>
  <si>
    <t>Colchão de areia e=10cm</t>
  </si>
  <si>
    <t>Porta de compesando de madeira - PM6 - 60x100, folha lisa revestida com laminado melamínico, incluso ferragens, conforme projeto de esquadrias</t>
  </si>
  <si>
    <t>Porta de abrir - PA2 - 80x210 em chapa de alumínio com veneziana- conforme projeto de esquadrias, inclusive ferragens</t>
  </si>
  <si>
    <t>Porta de abrir - PA3 - 160x210 em chapa de alumínio com veneziana- conforme projeto de esquadrias, inclusive ferragens</t>
  </si>
  <si>
    <t>6.7</t>
  </si>
  <si>
    <t>6.28</t>
  </si>
  <si>
    <t>6.30</t>
  </si>
  <si>
    <t>6.31</t>
  </si>
  <si>
    <t>Vidro fixo - JA-03, 140x115, completa conforme projeto de esquadrias</t>
  </si>
  <si>
    <t>23.6</t>
  </si>
  <si>
    <t>23.9</t>
  </si>
  <si>
    <t>ALVENARIA DA MURETA</t>
  </si>
  <si>
    <t>MURETA</t>
  </si>
  <si>
    <t>2.8</t>
  </si>
  <si>
    <t>2.9</t>
  </si>
  <si>
    <t>2.10</t>
  </si>
  <si>
    <t>Lastro de concreto magro, e=3,0 cm-preparo mecânico</t>
  </si>
  <si>
    <t>Bacia Sanitária Convencional, código Izy P.11, DECA, ou equivalente com acessórios- fornecimento e instalação</t>
  </si>
  <si>
    <t>Valvula de descarga 1 1/2", com registro, acabamento em metal cromado - fornecimento e instalação</t>
  </si>
  <si>
    <t>Assento Poliéster com abertura frontal Vogue Plus, Linha Conforto, cor Branco Gelo, código AP.52, DECA, ou equivalente</t>
  </si>
  <si>
    <t>Assento plástico Izy, código AP.01, DECA</t>
  </si>
  <si>
    <t>Lavatório de canto suspenso com mesa, linha Izy código L101.17, DECA ou equivalente, com válvula, sifão e engate flexivel cromados</t>
  </si>
  <si>
    <t>Lavatório pequeno Ravena/Izy cor branco gelo, com coluna suspensa, código L915 DECA ou equivalente</t>
  </si>
  <si>
    <t>Dispenser Saboneteira Linha Excellence, código 7009, Melhoramentos ou equivalente</t>
  </si>
  <si>
    <t>Barra de apoio, Linha conforto, código 2310.I.080.ESC, aço inox polido, DECA ou equivalente</t>
  </si>
  <si>
    <t>Barra de apoio de chuveiro PNE, em "L", Linha conforto código 2335.I.ESC</t>
  </si>
  <si>
    <t>Torneira elétrica Fortti Maxi, com mangueira plastica, código 79004, LORENZETTI ou equivalente</t>
  </si>
  <si>
    <t>15.22</t>
  </si>
  <si>
    <t>15.27</t>
  </si>
  <si>
    <t>15.28</t>
  </si>
  <si>
    <t>Bacia Sanitária Vogue Plus, Linha Conforto com abertura, cor Branco Gelo, código P.51,  DECA, ou equivalente p/ de descarga, com acessórios, bolsa de borracha para ligacao, tubo pvc ligacao - fornecimento e instalação</t>
  </si>
  <si>
    <t>Torneira elétrica LorenEasy, LORENZETTI ou equivalente</t>
  </si>
  <si>
    <t>Torneira de parede de uso geral para jardim ou tanque</t>
  </si>
  <si>
    <t>Tanque Grande (40 L) cor Branco Gelo, código TQ.03, DECA, ou equivalente incluso torneira cromada</t>
  </si>
  <si>
    <t>Barra de apoio de canto para lavatório, aço inox polido,Celite ou equivalente</t>
  </si>
  <si>
    <t>Barra metálica com pintura azul para proteção dos espelhos e chuveiro infantil d=1 1/4"</t>
  </si>
  <si>
    <t>11.2</t>
  </si>
  <si>
    <t>Obra: Proinfância - Tipo  2</t>
  </si>
  <si>
    <t>Tapume de chapa de madeira compensada, 6mm (35x2,00m, frente do terreno)</t>
  </si>
  <si>
    <t>MURETA - BLOCOS</t>
  </si>
  <si>
    <t>3.17</t>
  </si>
  <si>
    <t>3.18</t>
  </si>
  <si>
    <t>3.19</t>
  </si>
  <si>
    <t>3.20</t>
  </si>
  <si>
    <t>3.21</t>
  </si>
  <si>
    <t>3.22</t>
  </si>
  <si>
    <t>MURETA - VIGAS BALDRAME</t>
  </si>
  <si>
    <t>3.23</t>
  </si>
  <si>
    <t>3.24</t>
  </si>
  <si>
    <t>3.25</t>
  </si>
  <si>
    <t>3.26</t>
  </si>
  <si>
    <t>CONCRETO ARMADO - MURETA - PILARES</t>
  </si>
  <si>
    <t>4.10</t>
  </si>
  <si>
    <t>Forma madeira comp. plastificada 12mm p/ Estrutura corte/ Montagem/ Escoramento/ Desforma</t>
  </si>
  <si>
    <t>4.11</t>
  </si>
  <si>
    <t>4.12</t>
  </si>
  <si>
    <t>4.9</t>
  </si>
  <si>
    <t>CAIXA DÁGUA -15.000L</t>
  </si>
  <si>
    <t>Prateleira, acabamentos em granito cinza andorinha - espessura 2cm, conforme projeto</t>
  </si>
  <si>
    <t>Chapa de aço perfurada, inclusive pintura - fornecimento e instalação</t>
  </si>
  <si>
    <t>5.7</t>
  </si>
  <si>
    <t>Porta de correr de vidro - PA4 - 450x210  conforme projeto de esquadrias, inclusive ferragens</t>
  </si>
  <si>
    <t>Porta de abrir - PA5 - 120x185  - conforme projeto de esquadrias, inclusive ferragens</t>
  </si>
  <si>
    <t xml:space="preserve">Porta de Vidro temperado - PV1 - 175x230, com ferragens, inclusive vidro, conforme projeto de esquadrias </t>
  </si>
  <si>
    <t>Tela metálica para ventilação com requadro em alumínio</t>
  </si>
  <si>
    <t>Fita anticorrosiva 5cmx30m (2 camadas)</t>
  </si>
  <si>
    <t>Chapa metalica (alumínio) 1mm para as portas - fornecimento e instalação</t>
  </si>
  <si>
    <t>Janela de Alumínio - JA-02, 110x195, completa conforme projeto de esquadrias - Guilhotina</t>
  </si>
  <si>
    <t>Janela de Alumínio - JA-04, 140x195, completa conforme projeto de esquadrias - Guilhotina</t>
  </si>
  <si>
    <t>Janela de Alumínio - JA-10, 70*75, completa conforme projeto de esquadrias - Maxim-ar - incluso vidro liso incolor, espessura 6mm</t>
  </si>
  <si>
    <t>Janela de Alumínio - JA-13, 560x100, completa conforme projeto de esquadrias - Maxim-ar - incluso vidro liso incolor, espessura 6mm</t>
  </si>
  <si>
    <t xml:space="preserve">Emassamento de paredes internas com massa acrílica - 02 demãos </t>
  </si>
  <si>
    <t>Chapisco de aderência em paredes internas, externas, vigas e platibanda</t>
  </si>
  <si>
    <t>9.11</t>
  </si>
  <si>
    <t>9.12</t>
  </si>
  <si>
    <t>Pintura epoxi - 02 demãos</t>
  </si>
  <si>
    <t>Luva soldável com rosca 25mm - 3/4"</t>
  </si>
  <si>
    <t>Adaptador soldavel com flange livre para caixa d'agua - 20mm - 1/2", fornecimento e instalação</t>
  </si>
  <si>
    <t>Adaptador sol. curto com bolsa-rosca para registro - 20mm - 1/2", fornecimento e instalação</t>
  </si>
  <si>
    <t>Adaptador sol. curto com bolsa-rosca para registro - 25mm - 3/4", fornecimento e instalação</t>
  </si>
  <si>
    <t>Adaptador sol. curto com bolsa-rosca para registro - 50mm - 1 1/2", fornecimento e instalação</t>
  </si>
  <si>
    <t>Adaptador sol. curto com bolsa-rosca para registro - 60mm - 2", fornecimento e instalação</t>
  </si>
  <si>
    <t>Adaptador sol. curto com bolsa-rosca para registro - 75mm - 2 1/2", fornecimento e instalação</t>
  </si>
  <si>
    <t>Bucha de redução sold. curta 60mm - 50mm, fornecimento e instalação</t>
  </si>
  <si>
    <t>Bucha de redução sold. curta 75mm - 60mm, fornecimento e instalação</t>
  </si>
  <si>
    <t>Bucha de redução sold. longa 50mm-25mm, fornecimento e instalação</t>
  </si>
  <si>
    <t>Bucha de redução sold. longa 60mm-25mm, fornecimento e instalação</t>
  </si>
  <si>
    <t>Bucha de redução sold. longa 75mm-50mm, fornecimento e instalação</t>
  </si>
  <si>
    <t>Joelho 45 soldável - 25mm, fornecimento e instalação</t>
  </si>
  <si>
    <t>Joelho 45 soldável - 50mm, fornecimento e instalação</t>
  </si>
  <si>
    <t>Joelho 45 soldável - 75mm, fornecimento e instalação</t>
  </si>
  <si>
    <t>Joelho 90 soldável - 20mm, fornecimento e instalação</t>
  </si>
  <si>
    <t>Joelho 90 soldável - 25mm, fornecimento e instalação</t>
  </si>
  <si>
    <t>Joelho 90 soldável - 50mm, fornecimento e instalação</t>
  </si>
  <si>
    <t>Joelho 90 soldável - 60mm, fornecimento e instalação</t>
  </si>
  <si>
    <t>Joelho 90 soldável - 75mm, fornecimento e instalação</t>
  </si>
  <si>
    <t>Tê 90 soldável - 25mm, fornecimento e instalação</t>
  </si>
  <si>
    <t>Tê 90 soldável - 50mm, fornecimento e instalação</t>
  </si>
  <si>
    <t>Tê 90 soldável - 60mm, fornecimento e instalação</t>
  </si>
  <si>
    <t>Tê 90 soldável - 75mm, fornecimento e instalação</t>
  </si>
  <si>
    <t>Tê de redução 90 soldavel - 50mm - 25mm, fornecimento e instalação</t>
  </si>
  <si>
    <t>Tê de redução 90 soldavel - 75mm - 50mm, fornecimento e instalação</t>
  </si>
  <si>
    <t>Tê de redução 90 soldavel - 75mm - 60mm, fornecimento e instalação</t>
  </si>
  <si>
    <t>Joelho 90º soldavel com bucha de latão - 25mm - 3/4", fornecimento e instalação</t>
  </si>
  <si>
    <t>Joelho de redução 90º soldavel com bucha latão - 25mm - 1/2", fornecimento e instalação</t>
  </si>
  <si>
    <t>Luva de redução soldavel com bucha latão - 25mm - 1/2", fornecimento e instalação</t>
  </si>
  <si>
    <t>Tê redução 90º soldavel com bucha latão B central - 25mm - 1/2", fornecimento e instalação</t>
  </si>
  <si>
    <t>Tubo PVC soldável Ø 20 mm, fornecimento e instalação</t>
  </si>
  <si>
    <t>Tubo PVC soldável Ø 25 mm, fornecimento e instalação</t>
  </si>
  <si>
    <t>Tubo PVC soldável Ø 50 mm, fornecimento e instalação</t>
  </si>
  <si>
    <t>Tubo PVC soldável Ø 60 mm, fornecimento e instalação</t>
  </si>
  <si>
    <t>Tubo PVC soldável Ø 75mm, fornecimento e instalação</t>
  </si>
  <si>
    <t>Registro esfera borboleta bruto PVC - 1/2", fornecimento e instalação</t>
  </si>
  <si>
    <t>Registro bruto de gaveta 2", fornecimento e instalação</t>
  </si>
  <si>
    <t>Registro bruto de gaveta 2 1/2", fornecimento e instalação</t>
  </si>
  <si>
    <t>Registro de gaveta com canopla cromada 1 1/2", fornecimento e instalação</t>
  </si>
  <si>
    <t>Registro de gaveta com canopla cromada 3/4", fornecimento e instalação</t>
  </si>
  <si>
    <t>Registro de pressão com canopla cromada 3/4", fornecimento e instalação</t>
  </si>
  <si>
    <t>12.31</t>
  </si>
  <si>
    <t>12.34</t>
  </si>
  <si>
    <t>12.35</t>
  </si>
  <si>
    <t>12.37</t>
  </si>
  <si>
    <t>12.38</t>
  </si>
  <si>
    <t>12.39</t>
  </si>
  <si>
    <t>12.43</t>
  </si>
  <si>
    <t>12.45</t>
  </si>
  <si>
    <t>12.46</t>
  </si>
  <si>
    <t>12.47</t>
  </si>
  <si>
    <t>12.50</t>
  </si>
  <si>
    <t>12.51</t>
  </si>
  <si>
    <t>12.52</t>
  </si>
  <si>
    <t>Caixa sifonada 150x150x50mm</t>
  </si>
  <si>
    <t>14.3</t>
  </si>
  <si>
    <t>Ralo sifonado, PVC 100x100X40mm</t>
  </si>
  <si>
    <t>14.4</t>
  </si>
  <si>
    <t>Terminal de Ventilação Série Normal 50mm</t>
  </si>
  <si>
    <t>Tubo de PVC rígido 100mm, fornec. e instalação</t>
  </si>
  <si>
    <t>Tubo de PVC rígido 40mm, fornec. e instalação</t>
  </si>
  <si>
    <t>Tubo de PVC rígido 50mm, fornec. e instalação</t>
  </si>
  <si>
    <t>Tubo de PVC rígido 75mm, fornec. e instalação</t>
  </si>
  <si>
    <t>Tubo de PVC rígido 150mm, fornec. e instalação</t>
  </si>
  <si>
    <t>Bucha de redução PVC longa 50mm-40mm</t>
  </si>
  <si>
    <t>Curva PVC 90º curta - 40mm - fornecimento e instalação</t>
  </si>
  <si>
    <t>Joelho PVC 45º 100mm - fornecimento e instalação</t>
  </si>
  <si>
    <t>14.20</t>
  </si>
  <si>
    <t>14.21</t>
  </si>
  <si>
    <t>Joelho PVC 45º 50mm - fornecimento e instalação</t>
  </si>
  <si>
    <t>14.22</t>
  </si>
  <si>
    <t>Joelho PVC 45º 40mm - fornecimento e instalação</t>
  </si>
  <si>
    <t>14.23</t>
  </si>
  <si>
    <t>Joelho PVC 90º 100mm - fornecimento e instalação</t>
  </si>
  <si>
    <t>14.24</t>
  </si>
  <si>
    <t>Joelho PVC 90º 75mm - fornecimento e instalação</t>
  </si>
  <si>
    <t>14.25</t>
  </si>
  <si>
    <t>Joelho PVC 90º 50mm - fornecimento e instalação</t>
  </si>
  <si>
    <t>14.26</t>
  </si>
  <si>
    <t>Joelho PVC 90º 40mm - fornecimento e instalação</t>
  </si>
  <si>
    <t>14.27</t>
  </si>
  <si>
    <t>Joelho PVC 90 com anel para esgoto secundario - 40mm - 1 1/2" - fornecimento e instalação</t>
  </si>
  <si>
    <t>14.28</t>
  </si>
  <si>
    <t>Junção PVC simples 100mm-50mm - fornecimento e instalação</t>
  </si>
  <si>
    <t>14.29</t>
  </si>
  <si>
    <t>14.30</t>
  </si>
  <si>
    <t>Junção PVC simples 100mm-100mm - fornecimento e instalação</t>
  </si>
  <si>
    <t>14.31</t>
  </si>
  <si>
    <t>Tê PVC 45º - 40mm - fornecimento e instalação</t>
  </si>
  <si>
    <t>Tê PVC 90º - 40mm - fornecimento e instalação</t>
  </si>
  <si>
    <t>Tê PVC sanitario 100mm-50mm - fornecimento e instalação</t>
  </si>
  <si>
    <t>Tê PVC sanitario 50mm-50mm - fornecimento e instalação</t>
  </si>
  <si>
    <t>Extintor ABC - 6KG</t>
  </si>
  <si>
    <t>Extintor CO2 - 6KG</t>
  </si>
  <si>
    <t>Cotovelo 45º galvanizado 2 1/2"</t>
  </si>
  <si>
    <t>Cotovelo 90º galvanizado 2 1/2"</t>
  </si>
  <si>
    <t>Niple duplo aço galvanizado 2 1/2"</t>
  </si>
  <si>
    <t>Tê aço galvanizado 2 1/2"</t>
  </si>
  <si>
    <t>Tubo aço galvanizado 65mm - 2 1/2"2 1/2"</t>
  </si>
  <si>
    <t>Adaptador storz - roscas internas 2 1/2"</t>
  </si>
  <si>
    <t>Chave para conexão de mangueira tipo stroz engate rápido - dupla 1 1/2" x 1 1/2"</t>
  </si>
  <si>
    <t>Esguicho jato solido 1 1/2" 16mm</t>
  </si>
  <si>
    <t>Niple paralelo em ferro maleavél 2 1/2"</t>
  </si>
  <si>
    <t>Redução giratória tipo Storz - 2 1/2 x 1 1/2"</t>
  </si>
  <si>
    <t>Registro globo 2 1/2" 45º</t>
  </si>
  <si>
    <t>Tampão cego com corrente tipo storz 1 1/2"</t>
  </si>
  <si>
    <t>Registro bruto de gaveta insutrial 2 1/2"</t>
  </si>
  <si>
    <t>Válvula de retenção vertical 2 1/2"</t>
  </si>
  <si>
    <t>Quadro de Distribuição de embutir, completo, (para 18 disjuntores monopolares, com barramento para as fases, neutro e para proteção, metálico, pintura eletrostática epóxi cor bege, c/ porta, trinco e acessórios)</t>
  </si>
  <si>
    <t>Quadro de Distribuição de embutir, completo, (para 24 disjuntores monopolares, com barramento para as fases, neutro e para proteção, metálico, pintura eletrostática epóxi cor bege, c/ porta, trinco e acessórios)</t>
  </si>
  <si>
    <t>Dispositivo de proteção contra surto - 175V - 40KA</t>
  </si>
  <si>
    <t>Eletroduto PVC flexível corrugado reforçado, Ø20mm (DN 3/4"), inclusive conexões</t>
  </si>
  <si>
    <t>Eletroduto PVC flexível corrugado reforçado, Ø25mm (DN 1"), inclusive conexões</t>
  </si>
  <si>
    <t>Eletroduto PVC flexível corrugado reforçado, Ø32mm (DN 1 1/2"), inclusive conexões</t>
  </si>
  <si>
    <t>Eletroduto PVC flexível corrugado reforçado, Ø50mm (DN 2"), inclusive conexões</t>
  </si>
  <si>
    <t>Eletroduto PVC flexível corrugado reforçado, Ø75mm (DN 3"), inclusive conexões</t>
  </si>
  <si>
    <t>18.27</t>
  </si>
  <si>
    <t>18.29</t>
  </si>
  <si>
    <t>18.30</t>
  </si>
  <si>
    <t>18.37</t>
  </si>
  <si>
    <t>#6 mm²</t>
  </si>
  <si>
    <t>18.39</t>
  </si>
  <si>
    <t>#16 mm²</t>
  </si>
  <si>
    <t>18.40</t>
  </si>
  <si>
    <t>#25 mm²</t>
  </si>
  <si>
    <t>ELETROCALHAS</t>
  </si>
  <si>
    <t>18.42</t>
  </si>
  <si>
    <t>Eletrocalha lisa tipo U 100x100mm com tampa, inclusive conexões</t>
  </si>
  <si>
    <t>Eletrocalha lisa tipo U 100x50mm com tampa, inclusive conexões</t>
  </si>
  <si>
    <t>Eletrocalha lisa tipo U 50x50mm com tampa, inclusive conexões</t>
  </si>
  <si>
    <t>Suporte vertical eletrocalha 70x81mm</t>
  </si>
  <si>
    <t>Suporte vertical eletrocalha 70x96mm</t>
  </si>
  <si>
    <t>Tala plana perfurada 50mm</t>
  </si>
  <si>
    <t>Luminárias 2X36 com alaetas completa</t>
  </si>
  <si>
    <t>Duto de ligação 1000 X 0.80mm</t>
  </si>
  <si>
    <t>Chapéu chines em aluminio</t>
  </si>
  <si>
    <t>C3478</t>
  </si>
  <si>
    <t>C0860</t>
  </si>
  <si>
    <t>Parafuso fenda em aço inox 4,2 x 32mm e bucha de nylon</t>
  </si>
  <si>
    <t>Escavação de vala para aterramento</t>
  </si>
  <si>
    <t>SISTEMAS DE PISOS INTERNOS E EXTERNOS (PAVIMENTAÇÃO)</t>
  </si>
  <si>
    <t>INSTALAÇÕES ELÉTRICAS - 220V</t>
  </si>
  <si>
    <t>C1520</t>
  </si>
  <si>
    <t xml:space="preserve">Emboço para paredes internas e externas traço 1:2:9 - preparo manual - espessura 2,0 cm </t>
  </si>
  <si>
    <t>Preparo de superfície: jateamento abrasivo ao metal branco (interno e externo), padrão AS 3.</t>
  </si>
  <si>
    <t>Acabamento interno: duas demãos de espessura seca de primer Epóxi</t>
  </si>
  <si>
    <t>Acabamento externo: uma demão de espessura seca de primer Epóxi</t>
  </si>
  <si>
    <t>Pintura Externa: uma demão de poluiretano na cor amarelo</t>
  </si>
  <si>
    <t>C4409</t>
  </si>
  <si>
    <t xml:space="preserve">Massa única para paredes externas traço 1:2:9 - preparo manual - espessura 2,5 cm </t>
  </si>
  <si>
    <t>Registro de gaveta com canopla cromada 1/2", fornecimento e instalação</t>
  </si>
  <si>
    <t>Joelho 45 soldável - 20mm, fornecimento e instalação</t>
  </si>
  <si>
    <t>Adaptador soldavel com flange livre para caixa d'agua - 75mm - 2 2/1", fornecimento e instalação</t>
  </si>
  <si>
    <t>12.7</t>
  </si>
  <si>
    <t>12.8</t>
  </si>
  <si>
    <t>12.10</t>
  </si>
  <si>
    <t>12.13</t>
  </si>
  <si>
    <t>12.17</t>
  </si>
  <si>
    <t>12.18</t>
  </si>
  <si>
    <t>12.19</t>
  </si>
  <si>
    <t>12.22</t>
  </si>
  <si>
    <t>12.24</t>
  </si>
  <si>
    <t>12.27</t>
  </si>
  <si>
    <t>12.29</t>
  </si>
  <si>
    <t>12.32</t>
  </si>
  <si>
    <t>12.33</t>
  </si>
  <si>
    <t>12.36</t>
  </si>
  <si>
    <t>12.40</t>
  </si>
  <si>
    <t>12.41</t>
  </si>
  <si>
    <t>12.42</t>
  </si>
  <si>
    <t>12.44</t>
  </si>
  <si>
    <t>12.48</t>
  </si>
  <si>
    <t>12.49</t>
  </si>
  <si>
    <t>Coifa de Centro em Aço Inox de 1200x900x600mm</t>
  </si>
  <si>
    <t>Conjunto motobomba Thebe THSI-18 5CV ou equivalente</t>
  </si>
  <si>
    <t>Tampão cego com corrente tipo storz 2 1/2"</t>
  </si>
  <si>
    <t>Registro de gaveta com haste 2 1/2"</t>
  </si>
  <si>
    <t>Curva macho - fêmea 2 1/2"</t>
  </si>
  <si>
    <t>17.29</t>
  </si>
  <si>
    <t>17.30</t>
  </si>
  <si>
    <t>Switch de 48 portas</t>
  </si>
  <si>
    <t>Cabo UTP -6 (24AWG)</t>
  </si>
  <si>
    <t>Cabos de conexões – Patch cord categoria 6  - 2,5 metros</t>
  </si>
  <si>
    <t>Caixa de passagem PVC 4x2" - fornecimento e instalação</t>
  </si>
  <si>
    <t>Eletroduto PVC flexivel 1", inclusive conexões</t>
  </si>
  <si>
    <t>Eletroduto PVC flexivel 3/4", inclusive conexões</t>
  </si>
  <si>
    <t>Junção PVC simples 50mm-50mm - fornecimento e instalação</t>
  </si>
  <si>
    <t>Tê PVC sanitario 100mm-75mm - fornecimento e instalação</t>
  </si>
  <si>
    <t>Portão de abrir em chapa de aço perfurada, inclusive pintura - fornecimento e instalação (PF1 e PF2)</t>
  </si>
  <si>
    <t>Gradil metalico e tela de aço galvanizado , inclusive pintura - fornecimento e instalação (GR1, GR2, GR3, GR4)</t>
  </si>
  <si>
    <t>Portão de abrir com gradil metálico e tela de aço galvanizado, inclusive pintura - fornecimento e instalação (PO1, PO2, PO3)</t>
  </si>
  <si>
    <t>6.32</t>
  </si>
  <si>
    <t>6.33</t>
  </si>
  <si>
    <t>CONCRETO ARMADO PARA FUNDAÇÕES - SAPATAS</t>
  </si>
  <si>
    <t>C2450</t>
  </si>
  <si>
    <t>23.12</t>
  </si>
  <si>
    <t>23.13</t>
  </si>
  <si>
    <t>23.14</t>
  </si>
  <si>
    <t>23.15</t>
  </si>
  <si>
    <t>ORSE</t>
  </si>
  <si>
    <t>C0492</t>
  </si>
  <si>
    <t>C0503</t>
  </si>
  <si>
    <t>C0501</t>
  </si>
  <si>
    <t>C0498</t>
  </si>
  <si>
    <t>C0500</t>
  </si>
  <si>
    <t>C1564</t>
  </si>
  <si>
    <t>C1565</t>
  </si>
  <si>
    <t>C1158</t>
  </si>
  <si>
    <t>C1160</t>
  </si>
  <si>
    <t>C1155</t>
  </si>
  <si>
    <t>C4533</t>
  </si>
  <si>
    <t>C4412</t>
  </si>
  <si>
    <t>C1665</t>
  </si>
  <si>
    <t>C1666</t>
  </si>
  <si>
    <t>C4567</t>
  </si>
  <si>
    <t>C4568</t>
  </si>
  <si>
    <t>C3768</t>
  </si>
  <si>
    <t>C4562</t>
  </si>
  <si>
    <t>19.1</t>
  </si>
  <si>
    <t>19.3</t>
  </si>
  <si>
    <t>19.4</t>
  </si>
  <si>
    <t>C4627</t>
  </si>
  <si>
    <t>C4628</t>
  </si>
  <si>
    <t>Preço base: Sinapi março com desoneração/2015</t>
  </si>
  <si>
    <t>PR. UNIT.(R$) SEM BDI</t>
  </si>
  <si>
    <t>PR. UNIT.(R$) COM BDI</t>
  </si>
  <si>
    <t>Alvenaria de vedação de 1/2 vez em tijolos cerâmicos (dimensões nominais: 39x19x09); assentamento em argamassa no traço 1:2:8 (cimento, cal e areia)  para parede interna</t>
  </si>
  <si>
    <t>Alvenaria de vedação horizontal em tijolos cerâmicos Dimensões nominais: 14x19x39; assentamento em argamassa no traço 1:2:8 (cimento, cal e areia) para parede externa</t>
  </si>
  <si>
    <t xml:space="preserve">Alvenaria de vedação de 1/2 vez em tijolos cerâmicos de 08 furos (dimensões nominais: 39x19x09); assentamento em argamassa no traço 1:2:8 (cimento, cal e areia) </t>
  </si>
  <si>
    <t>Forro em fibra mineral removível (1250x625x16mm) apoiado sobre perfil metálico "T" invertido 24mm</t>
  </si>
  <si>
    <t>Caixa de gordura simples - CG 37cm</t>
  </si>
  <si>
    <t>Caixa de inspeção 60x60cm</t>
  </si>
  <si>
    <t>Tubo de Aço Galvanizado Ø 3/4", inclusive conexões</t>
  </si>
  <si>
    <t>Tampão de FoFo 50x50cm</t>
  </si>
  <si>
    <t>Placa de sinalização em pvc cod 25 - (200x200) Hidrante de incendio</t>
  </si>
  <si>
    <t>Placa de sinalização em pvc cod 12 e 13- (250x125) Saída de emergência</t>
  </si>
  <si>
    <t>Placa de sinalização em pvc cod 17 - (250x125) Mensagem "Saída"</t>
  </si>
  <si>
    <t>Placa de sinalização em pvc cod 23 - (200x200) Extintor de Incêndio</t>
  </si>
  <si>
    <t>Disjuntor unipolar termomagnético 10A</t>
  </si>
  <si>
    <t>Disjuntor unipolar termomagnético 20A</t>
  </si>
  <si>
    <t>08695</t>
  </si>
  <si>
    <t>09524</t>
  </si>
  <si>
    <t>Luminárias 2x40W completa</t>
  </si>
  <si>
    <t>Luminárias 2x20W completa</t>
  </si>
  <si>
    <t>03320/ORSE</t>
  </si>
  <si>
    <t>01089/ORSE</t>
  </si>
  <si>
    <t>REGISTROS</t>
  </si>
  <si>
    <t>Caixa de inspeção modulada DN 30cm</t>
  </si>
  <si>
    <t>Mangueiras de incendio de nylon 1 1/2" 16mm</t>
  </si>
  <si>
    <t>Conector mini-bar em bronze estanhado Tel-583</t>
  </si>
  <si>
    <t>Espelho cristal esp. 4mm sem moldura</t>
  </si>
  <si>
    <t>Caixa de areia sem grelha 60x60cm</t>
  </si>
  <si>
    <t>Joelho 45 - 100mm, fornecimento e instalação</t>
  </si>
  <si>
    <t>Joelho 90 - 100mm, fornecimento e instalação</t>
  </si>
  <si>
    <t>Tubo de PVC Ø100mm, fornecimento e instalação</t>
  </si>
  <si>
    <t>Tê sanitario - 100x100mm, fornecimento e instalação</t>
  </si>
  <si>
    <t>13.6</t>
  </si>
  <si>
    <t>Ralo hemisférico (formato abacaxi) de ferro fundido, Ø100mm</t>
  </si>
  <si>
    <t>15.18</t>
  </si>
  <si>
    <t>Caixa para abrigo de mangueira - 90x60x25 cm</t>
  </si>
  <si>
    <t>União assento de ferro conico macho-femea 2 1/2"</t>
  </si>
  <si>
    <t>17.31</t>
  </si>
  <si>
    <t>Joelho 45 - 25mm, fornecimento e instalação</t>
  </si>
  <si>
    <t>Joelho 90 - 25mm, fornecimento e instalação</t>
  </si>
  <si>
    <t>Caixa de areia 40x40x40 com fundo de brita nº 1</t>
  </si>
  <si>
    <t>Bucha de redução sold. longa 60mm-32mm, fornecimento e instalação</t>
  </si>
  <si>
    <t>Registro de gaveta com canopla cromada 1", fornecimento e instalação</t>
  </si>
  <si>
    <t>Tubo PVC soldável Ø 32 mm, fornecimento e instalação</t>
  </si>
  <si>
    <t>Joelho de redução 90º soldavel 32mm - 25mm, fornecimento e instalação</t>
  </si>
  <si>
    <t>Adaptador sol. curto com bolsa-rosca para registro - 32mm - 1", fornecimento e instalação</t>
  </si>
  <si>
    <t>Engate flexível plastico 1/2 - 30cm</t>
  </si>
  <si>
    <t>12.53</t>
  </si>
  <si>
    <t>12.54</t>
  </si>
  <si>
    <t>12.55</t>
  </si>
  <si>
    <t>Tê soldavel com rosca bolsa central - 20mm - 1/2", fornecimento e instalação</t>
  </si>
  <si>
    <t>Tê soldavel com bucha latão bolsa central - 25mm - 3/4", fornecimento e instalação</t>
  </si>
  <si>
    <t>Tubo de descarga VDE 38mm, fornecimento e instalação</t>
  </si>
  <si>
    <t>Tubo de ligação latao cromado com canopla para vaso sanitario, fornecimento e instalação</t>
  </si>
  <si>
    <t>6.29</t>
  </si>
  <si>
    <t>#35 mm²</t>
  </si>
  <si>
    <t>#70 mm²</t>
  </si>
  <si>
    <t>Disjuntor unipolar termomagnético 32A</t>
  </si>
  <si>
    <t>Disjuntor tripolar termomagnético 20A</t>
  </si>
  <si>
    <t>Disjuntor tripolar termomagnético 50A</t>
  </si>
  <si>
    <t>Disjuntor tripolar termomagnético 70A</t>
  </si>
  <si>
    <t>Disjuntor tripolar termomagnético 125A</t>
  </si>
  <si>
    <t>Disjuntor tripolar termomagnético 150A</t>
  </si>
  <si>
    <t>Interruptor 1 tecla e tomada, completa</t>
  </si>
  <si>
    <t>Tomada universal, 2P+T, 10A, cor branca, completa</t>
  </si>
  <si>
    <t>Tomada universal, 2P+T, 20A, cor branca, completa</t>
  </si>
  <si>
    <t>Dispositivo de proteção contra surto - 275V - 80KA</t>
  </si>
  <si>
    <t>Dispositivo de proteção contra surto - 275V - 40KA</t>
  </si>
  <si>
    <t>Quadro de Distribuição de embutir, completo, (para 32 disjuntores monopolares, com barramento para as fases, neutro e para proteção, metálico, pintura eletrostática epóxi cor bege, c/ porta, trinco e acessórios)</t>
  </si>
  <si>
    <t>Quadro de Distribuição de embutir, completo, (para 40 disjuntores monopolares, com barramento para as fases, neutro e para proteção, metálico, pintura eletrostática epóxi cor bege, c/ porta, trinco e acessórios)</t>
  </si>
  <si>
    <t>Caixa de passagem 100x100x80mm aço pintada</t>
  </si>
  <si>
    <t>Caixa PVC 4x2", fornecimento e instalação</t>
  </si>
  <si>
    <t>Caixa PVC octogonal 3", fornecimento e instalação</t>
  </si>
  <si>
    <t>22.9</t>
  </si>
  <si>
    <t>Sistema de ancoragem com 6 nichos, conforme projeto</t>
  </si>
  <si>
    <t>Guias de cabos simples</t>
  </si>
  <si>
    <t>Guia de Cabos Vertical</t>
  </si>
  <si>
    <t xml:space="preserve">Guia de Cabos Superior, fechado </t>
  </si>
  <si>
    <t>Perfil de montagem</t>
  </si>
  <si>
    <t>Anel organizador de cabos</t>
  </si>
  <si>
    <t>Bandeja deslizante perfurada</t>
  </si>
  <si>
    <t>08439/ORSE</t>
  </si>
  <si>
    <t>Mini-rack de parede 19" x 8u x 450mm - fornecimento e instalação</t>
  </si>
  <si>
    <t>Access Point Wireless 2.4 GHz - 300Mpbs - fornecimento e instalação</t>
  </si>
  <si>
    <t>Tomada modular RJ-45 Categoria 6 (completa)</t>
  </si>
  <si>
    <t>Conector de TV Tipo F (Coaxial) com placa</t>
  </si>
  <si>
    <t>Caixa de passagem em alvenaria 30x30x12 com tampa de ferro fundido</t>
  </si>
  <si>
    <t>20.23</t>
  </si>
  <si>
    <t>Eletroduto Aço Galvanizado , Ø 1.1/2", fornecimento e instalação</t>
  </si>
  <si>
    <t>Central PABX 24 portas</t>
  </si>
  <si>
    <t>Eletrocalha lisa com tampa 50 x 25 mm, inclusive conexões</t>
  </si>
  <si>
    <t>BDI: 27,7%</t>
  </si>
  <si>
    <t>C4394</t>
  </si>
  <si>
    <t>Edificação principal do Proinfância Tipo 2</t>
  </si>
  <si>
    <t xml:space="preserve">1 - Este orçamento de projeto básico está  em conformidade com o disposto na Resolução do CONFEA nº 361 de 10 de dezembro de 1991, alínea f. </t>
  </si>
  <si>
    <t>2 - Após a elaboração da nova planilha orçamentária, baseada no projeto executivo, a ART correspondente deverá ser emitida.</t>
  </si>
  <si>
    <t>Porta de abrir - PA1 - 100x210 em chapa de alumínio e veneziana- conforme projeto de esquadrias, inclusive ferragens</t>
  </si>
  <si>
    <t>CÉSAR EDUARDO SILVA</t>
  </si>
  <si>
    <t>NGS ENGENHARIA E CONSTRUÇÕES LTDA</t>
  </si>
  <si>
    <t>18.176.823/0001-38</t>
  </si>
  <si>
    <t>Chapa de aço carbono de alta resistência a corrosão e de qualidade estrutural e solda interna e externa, para confecção do reservatorio conforme projeto</t>
  </si>
  <si>
    <t xml:space="preserve">PR. UNIT.(R$) </t>
  </si>
  <si>
    <t>QUANTIDADES EXECUTADAS</t>
  </si>
  <si>
    <t>VALORES EXECUTADOS</t>
  </si>
  <si>
    <t>anterior</t>
  </si>
  <si>
    <t>atual</t>
  </si>
  <si>
    <t>acumulado</t>
  </si>
  <si>
    <t xml:space="preserve">anterior </t>
  </si>
  <si>
    <t>VALOR TOTAL</t>
  </si>
  <si>
    <t>CONTRATANTE</t>
  </si>
  <si>
    <t>FISCAL CONTRATANTE</t>
  </si>
  <si>
    <t>EMPRESA CONTRATADA</t>
  </si>
  <si>
    <t>RESPONSÁVEL TÉCNICO</t>
  </si>
  <si>
    <t xml:space="preserve">JOSÉ VICENTE                                                           CREA           </t>
  </si>
  <si>
    <t>DANIELLE NOGUEIRA DE GODOY     CREA 93827-D</t>
  </si>
  <si>
    <t>NGS ENGENHARIA E CONSTRUÇÕES LTDA        18.176.823/0001-38</t>
  </si>
  <si>
    <t>ATUAL</t>
  </si>
  <si>
    <t>ANTERIOR</t>
  </si>
  <si>
    <t xml:space="preserve">ANTERIOR </t>
  </si>
  <si>
    <t>QUANTIDADES</t>
  </si>
  <si>
    <t>VALORES</t>
  </si>
  <si>
    <t>VALOR TOTAL DESTA MEDIÇÃO</t>
  </si>
  <si>
    <t xml:space="preserve">PREFEITURA MUNICIPAL DE CAPITÓLIO-MG                                                             </t>
  </si>
  <si>
    <t>Obra: Proinfância - Tipo  2- Nova Capitólio- Capitólio-MG</t>
  </si>
  <si>
    <t>ID da OBRA-1018145</t>
  </si>
  <si>
    <t>Termo de compromisso-46291    Programa PAR/FNDE</t>
  </si>
  <si>
    <t>Contrato 0138/2016 - Processo Licitatório 28/2016 -Tomada de Preços 04/2016</t>
  </si>
  <si>
    <t>BOLETIM DE MEDIÇÃO</t>
  </si>
  <si>
    <t>Prefeitura Municipal de Capitólio</t>
  </si>
  <si>
    <t>Contratada:</t>
  </si>
  <si>
    <t>NGS Engenharia e Construções Ltda</t>
  </si>
  <si>
    <t>Medição 01</t>
  </si>
  <si>
    <t>Data da emissão</t>
  </si>
  <si>
    <t>Período de execução</t>
  </si>
  <si>
    <t>Contratante:</t>
  </si>
  <si>
    <t>De 27/06/2016 à 18/07/2016</t>
  </si>
  <si>
    <t xml:space="preserve">PR.UNIT COM BDI.(R$) </t>
  </si>
  <si>
    <t xml:space="preserve">PR.UNIT (R$) </t>
  </si>
  <si>
    <t>BDI</t>
  </si>
  <si>
    <t>Planilhas referência</t>
  </si>
  <si>
    <t>SETOP</t>
  </si>
  <si>
    <t>Sub total:</t>
  </si>
  <si>
    <t>MET-DUC-005</t>
  </si>
  <si>
    <t>MET-TUB-005</t>
  </si>
  <si>
    <t>PLANILHA ORÇAMENTÁRIA
 CÂMARA MUNICIPAL DE CAPITÓLIO MG</t>
  </si>
  <si>
    <t>OBRA: REFORMA E AMPLIAÇÃO - CAMARA MUNICIPAL DE CAPITÓLIO - MG</t>
  </si>
  <si>
    <t>ENDEREÇO: RUA MONSENHOR MÁRIO SILVEIRA, Nº 300</t>
  </si>
  <si>
    <t>DEMOLIÇÃO DE ALVENARIA DE TIJOLO MACIÇO, DE FORMA MANUAL SEM REAPROVEITAMENTO</t>
  </si>
  <si>
    <t>DEMOLIÇÃO</t>
  </si>
  <si>
    <t>CONCRETO ARMADO PARA FUNDAÇÕES -MURO DE ARRIMO</t>
  </si>
  <si>
    <t xml:space="preserve">ALVENARIA DE BLOCOS DE CONCRETO ESTRUTURAL 14X19X39 CM, </t>
  </si>
  <si>
    <t>LASTRO DE CONCRETO MAGRO, APLICADO EM PISOS, LAJES SOBRE SOLO OU RADIERS, ESPESSURA DE 3 CM. AF_07/2016</t>
  </si>
  <si>
    <t>MOVIMENTO DE TERRA</t>
  </si>
  <si>
    <t>FABRICAÇÃO DE FÔRMA PARA VIGAS, EM CHAPA DE MADEIRA COMPENSADA RESINADA, E = 17 MM. AF_09/2020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</si>
  <si>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</si>
  <si>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CA-60 DE 5,0 MM - MONTAGEM. AF_12/2015</t>
  </si>
  <si>
    <t>CONCRETAGEM DE VIGAS E LAJES, FCK=25 MPA, PARA QUALQUER TIPO DE LAJE COM BALDES EM EDIFICAÇÃO TÉRREA - LANÇAMENTO, ADENSAMENTO E ACABAMENTO. AF_02/2022</t>
  </si>
  <si>
    <t>FABRICAÇÃO DE FÔRMA PARA PILARES E ESTRUTURAS SIMILARES, EM CHAPA DE MADEIRA COMPENSADA PLASTIFICADA, E = 18 MM. AF_09/2020</t>
  </si>
  <si>
    <t>CONCRETAGEM DE PILARES, FCK = 25 MPA, COM USO DE BOMBA - LANÇAMENTO, ADENSAMENTO E ACABAMENTO. AF_02/2022</t>
  </si>
  <si>
    <t>VERGA PRÉ-MOLDADA PARA PORTAS COM MAIS DE 1,5 M DE VÃO. AF_03/2016</t>
  </si>
  <si>
    <t>CONCRETO ARMADO - PILARES E VERGA</t>
  </si>
  <si>
    <t>ALVENARIA DE VEDAÇÃO DE BLOCOS DE GESSO DE 10X50X66CM (ESPESSURA 10CM). AF_05/2020</t>
  </si>
  <si>
    <t>ALVENARIA DE VEDAÇÃO DE BLOCOS CERÂMICOS FURADOS NA HORIZONTAL DE 11,5X19X19 CM (ESPESSURA 11,5 CM) E ARGAMASSA DE ASSENTAMENTO COM PREPARO EM BETONEIRA. AF_12/2021</t>
  </si>
  <si>
    <t>INSTALAÇÕES HIDRÁULICA</t>
  </si>
  <si>
    <t>ÁGUA FRIA</t>
  </si>
  <si>
    <t>CAIXA D´ÁGUA EM POLIETILENO, 2000 LITROS - FORNECIMENTO E INSTALAÇÃO. AF_06/2021</t>
  </si>
  <si>
    <t>JOELHO 90 GRAUS, PVC, SOLDÁVEL, DN 32MM, INSTALADO EM RAMAL OU SUB-RAMAL DE ÁGUA - FORNECIMENTO E INSTALAÇÃO. AF_12/2014</t>
  </si>
  <si>
    <t>MASSA ÚNICA, PARA RECEBIMENTO DE PINTURA, EM ARGAMASSA TRAÇO 1:2:8, PREPARO MANUAL, APLICADA MANUALMENTE EM FACES INTERNAS DE PAREDES, ESPESSURA DE 20MM, COM EXECUÇÃO DE TALISCAS. AF_06/2014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</si>
  <si>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</si>
  <si>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CHAPISCO APLICADO EM ALVENARIAS E ESTRUTURAS DE CONCRETO INTERNAS, COM COLHER DE PEDREIRO.  ARGAMASSA TRAÇO 1:3 COM PREPARO EM BETONEIRA 400L. AF_06/2014</t>
  </si>
  <si>
    <t>REVESTIMENTO CERÂMICO PARA PISO COM PLACAS TIPO ESMALTADA EXTRA DE DIMENSÕES 60X60 CM APLICADA EM AMBIENTES DE ÁREA MAIOR QUE 10 M2. AF_06/2014</t>
  </si>
  <si>
    <t xml:space="preserve">Porcelanato acetinado  60 x 60 cm - incl. rejunte - conforme projeto </t>
  </si>
  <si>
    <t>APLICAÇÃO DE FUNDO SELADOR ACRÍLICO EM PAREDES, UMA DEMÃO. AF_06/2014</t>
  </si>
  <si>
    <t>APLICAÇÃO MANUAL DE PINTURA COM TINTA LÁTEX ACRÍLICA EM TETO, DUAS DEMÃOS. AF_06/2014</t>
  </si>
  <si>
    <t>APLICAÇÃO MANUAL DE PINTURA COM TINTA LÁTEX ACRÍLICA EM PAREDES, DUAS DEMÃOS. AF_06/2014</t>
  </si>
  <si>
    <t>PINTURA COM TINTA ALQUÍDICA DE ACABAMENTO (ESMALTE SINTÉTICO BRILHANTE) PULVERIZADA SOBRE SUPERFÍCIES METÁLICAS (EXCETO PERFIL) EXECUTADO EM OBRA (02 DEMÃOS). AF_01/2020_P</t>
  </si>
  <si>
    <t>PINTURA DE PISO NA CALÇADA 2 DEMÔES</t>
  </si>
  <si>
    <t>APLICAÇÃO DE POUSOFIX MAS PAREDES EXTERNA DO PAVIMENTO TÉRREO</t>
  </si>
  <si>
    <t>ESQUADRIAS</t>
  </si>
  <si>
    <t>VIDRO FIXO  DE 173 x 300 cm</t>
  </si>
  <si>
    <t>VIDRO FIXO  DE 523 x 300 cm</t>
  </si>
  <si>
    <t xml:space="preserve">PORTA DE CORRER EM VIDRO TEMPERADO DE 70 x 210 cm, SENDO  COM PELÍCULA BRANCA </t>
  </si>
  <si>
    <t xml:space="preserve">PORTA DE CORRER EM VIDRO TEMPERADO DE 80 x 210 cm, SENDO  COM PELÍCULA BRANCA </t>
  </si>
  <si>
    <t xml:space="preserve">PORTA DE CORRER EM VIDRO TEMPERADO DE 90 x 210 cm, SENDO  COM PELÍCULA BRANCA </t>
  </si>
  <si>
    <t>JANELA DE VIDRO TEMPERADO 100 x 280 cm, SENDO 1 FOLHA DE CORRER E 1 FOLHA FIXAS</t>
  </si>
  <si>
    <t>PORTA DE CORRER EM VIDRO TEMPERADO DE 285 x 300 cm, SENDO 1 FOLHA FIXA E 1 F. CORRE</t>
  </si>
  <si>
    <t>PORTA DE  CORRER EM VIDRO TEMPERADO DE 300 x 250 cm.SENDO 2 F DE CORRER E DUAS F FIXAS</t>
  </si>
  <si>
    <t>PORTA DE VIDRO TEMPERADO DE 250 x  300 cm, SENDO 2 F DE CORRER E DUAS F FIXAS</t>
  </si>
  <si>
    <t>JANELA DE VIDRO TEMPERADO 200 x 220  cm, SENDO 2 F DE CORRER E DUAS F FIXAS</t>
  </si>
  <si>
    <t>JANELA DE VIDRO TEMPERADO 250 x 280 cm, SENDO 2 F DE CORRER E DUAS F FIXAS</t>
  </si>
  <si>
    <t>PORTA DE VIDRO TEMPERADO DE 250 x  220 cm, SENDO 2 F DE CORRER E DUAS FFIXAS</t>
  </si>
  <si>
    <t>JANELA DE VIDRO TEMPERADO 80 x 120 cm, SENDO 1 F DE CORRER E 1 F FIXAS</t>
  </si>
  <si>
    <t>JANELA DE VIDRO TEMPERADO 200 x 120 cm, SENDO 2 F DE CORRER E 2 F FIXAS</t>
  </si>
  <si>
    <t>JANELA DE VIDRO TEMPERADO 120 x 120 cm, SENDO 2 F DE CORRER E 2 F FIXAS</t>
  </si>
  <si>
    <t>JANELA DE VIDRO TEMPERADO 195 x 280 cm, SENDO 2 F DE CORRER E DUAS F FIXAS</t>
  </si>
  <si>
    <t>JANELA DE VIDRO TEMPERADO 295 x 280 cm, SENDO 2 FOLHAS DE CORRER E DUAS F FIXAS</t>
  </si>
  <si>
    <t>PREPARAÇÃO E LIXAMENTO DAS PAREDES PARA RECEBER O POUSOFIX (MÃO DE OBRA)</t>
  </si>
  <si>
    <t>APLICAÇÃO DO EFEITO AÇO CORTEM  (MÃO DE OBRA)</t>
  </si>
  <si>
    <t>VASO SANITARIO SIFONADO CONVENCIONAL PARA PCD SEM FURO FRONTAL COM  LOUÇA BRANCA SEM ASSENTO -  FORNECIMENTO E INSTALAÇÃO. AF_01/2020</t>
  </si>
  <si>
    <t>VASO SANITARIO SIFONADO CONVENCIONAL COM LOUÇA BRANCA, INCLUSO CONJUNTO DE LIGAÇÃO PARA BACIA SANITÁRIA AJUSTÁVEL - FORNECIMENTO E INSTALAÇÃO. AF_10/2016</t>
  </si>
  <si>
    <t>TORNEIRA CROMADA DE MESA, 1/2 OU 3/4, PARA LAVATÓRIO, PADRÃO MÉDIO - FORNECIMENTO E INSTALAÇÃO. AF_01/2020</t>
  </si>
  <si>
    <t>TORNEIRA CROMADA TUBO MÓVEL, DE PAREDE, 1/2 OU 3/4, PARA PIA DE COZINHA, PADRÃO MÉDIO - FORNECIMENTO E INSTALAÇÃO. AF_01/2020</t>
  </si>
  <si>
    <t>TORNEIRA CROMADA 1/2 OU 3/4 PARA TANQUE, PADRÃO MÉDIO - FORNECIMENTO E INSTALAÇÃO. AF_01/2020</t>
  </si>
  <si>
    <t>KIT DE ACESSORIOS PARA BANHEIRO EM METAL CROMADO, 5 PECAS, INCLUSO FIXAÇÃO. AF_01/2020</t>
  </si>
  <si>
    <t>ESPELHO</t>
  </si>
  <si>
    <t>ASSENTO SANITÁRIO CONVENCIONAL - FORNECIMENTO E INSTALACAO. AF_01/2020</t>
  </si>
  <si>
    <t>PAPELEIRA DE PAREDE EM METAL CROMADO SEM TAMPA, INCLUSO FIXAÇÃO. AF_01/2020</t>
  </si>
  <si>
    <t>BARRA DE APOIO LATERAL ARTICULADA, COM TRAVA, EM ACO INOX POLIDO, FIXADA NA PAREDE - FORNECIMENTO E INSTALAÇÃO. AF_01/2020</t>
  </si>
  <si>
    <t>BARRA DE APOIO RETA, EM ACO INOX POLIDO, COMPRIMENTO 60CM, FIXADA NA PAREDE - FORNECIMENTO E INSTALAÇÃO. AF_01/2020</t>
  </si>
  <si>
    <t>LAVATÓRIO LOUÇA BRANCA SUSPENSO, 29,5 X 39CM OU EQUIVALENTE, PADRÃO POPULAR - FORNECIMENTO E INSTALAÇÃO. AF_01/2020</t>
  </si>
  <si>
    <t>BANCADA GRANITO CINZA  150 X 60 CM, COM CUBA DE EMBUTIR DE AÇO, VÁLVULA AMERICANA EM METAL, SIFÃO FLEXÍVEL EM PVC, ENGATE FLEXÍVEL 30 CM, TORNEIRA CROMADA LONGA, DE PAREDE, 1/2 OU 3/4, P/ COZINHA, PADRÃO POPULAR - FORNEC. E INSTALAÇÃO. AF_01/2020</t>
  </si>
  <si>
    <t>SOLEIRA EM GRANITO, LARGURA 15 CM, ESPESSURA 2,0 CM. AF_09/2020</t>
  </si>
  <si>
    <t>BANCADA DE GRANITO CINZA 360X 50 COM RODA BANCA E SAIA DE 10 CM</t>
  </si>
  <si>
    <t xml:space="preserve">INSTALAÇÕES ELÉTRICAS </t>
  </si>
  <si>
    <t>RO-41435</t>
  </si>
  <si>
    <t>DEMOLIÇÃO DE RAMPA ACESSIVEL INTERNA DE CONCRETO, INCLUSO REMOÇÃO DE ENTULHO</t>
  </si>
  <si>
    <t xml:space="preserve">ESCAVAÇÃO MANUAL DE  TERRA PARA DESATERRO </t>
  </si>
  <si>
    <t>ED-51110</t>
  </si>
  <si>
    <t xml:space="preserve">Porcelanato antiderrapante na rampa extena - 60 x 60 cm - incl. rejunte - conforme projeto </t>
  </si>
  <si>
    <t xml:space="preserve">PORTÃO SOCIAL METÁLICO DE 115  x 250 cm  E PORTÃO GARAGEM BASCULANTE DE 300 x 260 cm  </t>
  </si>
  <si>
    <t>CALAFETADO E COM FUNDO PRIMER</t>
  </si>
  <si>
    <t>CAIXA RETANGULAR 4" X 2" MÉDIA, PVC, INSTALADA EM PAREDE - FORNECIMENTO E INSTALAÇÃO. AF_12/2015</t>
  </si>
  <si>
    <t>CONJUNTO DE DOIS INTERRUPTORES COMPLETO COM PLACA DE 4X2 INCLUSIVE FORNECIMENTO, INSTALAÇÃO, SUPORTE, PLACA E MODULO</t>
  </si>
  <si>
    <t>ED-15747</t>
  </si>
  <si>
    <t>CONJUNTO DE DOIS TOMADAS  COMPLETA  COM PLACA DE 4X2 INCLUSIVE FORNECIMENTO, INSTALAÇÃO, SUPORTE, PLACA E MODULO</t>
  </si>
  <si>
    <t>ED-15756</t>
  </si>
  <si>
    <t>CONJUNTO DE TRÊS INTERRUPTORES COMPLETO COM PLACA DE 4X2 INCLUSIVE FORNECIMENTO, INSTALAÇÃO, SUPORTE, PLACA E MODULO</t>
  </si>
  <si>
    <t>ED-15735</t>
  </si>
  <si>
    <t>ED-15744</t>
  </si>
  <si>
    <t>CONJUNTO DE UM INTERRUPTOR COMPLETO COM PLACA DE 4X2 INCLUSIVE FORNECIMENTO, INSTALAÇÃO, SUPORTE, PLACA E MODULO</t>
  </si>
  <si>
    <t>CONJUNTO DE TOMADA PARA ANTENA E CABO DE REDE</t>
  </si>
  <si>
    <t>ED-15753</t>
  </si>
  <si>
    <t>ED-15761</t>
  </si>
  <si>
    <t>CONJUNTO DE UMA TOMADA COMPLETA COM PLACA DE 4X2 INCLUSIVE FORNECIMENTO, INSTALAÇÃO, SUPORTE, PLACA E MODULO</t>
  </si>
  <si>
    <t>CONJUNTO DE TRÊS TOMADAS  COMPLETA  COM PLACA DE 4X2 INCLUSIVE FORNECIMENTO, INSTALAÇÃO, SUPORTE, PLACA E MODULO</t>
  </si>
  <si>
    <t>ED-15791</t>
  </si>
  <si>
    <t>DISJUNTOR MONOPOLAR TIPO DIN, CORRENTE NOMINAL DE 25A - FORNECIMENTO E INSTALAÇÃO. AF_10/2020</t>
  </si>
  <si>
    <t>DISJUNTOR MONOPOLAR TIPO DIN, CORRENTE NOMINAL DE 40A - FORNECIMENTO E INSTALAÇÃO. AF_10/2020</t>
  </si>
  <si>
    <t>DISJUNTOR MONOPOLAR TIPO DIN, CORRENTE NOMINAL DE 50A - FORNECIMENTO E INSTALAÇÃO. AF_10/2020</t>
  </si>
  <si>
    <t>CABO DE COBRE FLEXÍVEL ISOLADO, 2,5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</si>
  <si>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</si>
  <si>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4 MM², ANTI-CHAMA 450/750 V, PARA CIRCUITOS TERMINAIS - FORNECIMENTO E INSTALAÇÃO. AF_12/2015</t>
  </si>
  <si>
    <t>FORRO</t>
  </si>
  <si>
    <t>FORRO EM PLACAS DE GESSO, PARA AMBIENTES RESIDENCIAIS. AF_05/2017_P</t>
  </si>
  <si>
    <t>ABERTURA/REPARO NO FORRO DE GESSO PARA INSTALAÇÃO DE LUMINARIAS E RASGO NO GESSO</t>
  </si>
  <si>
    <t>QUADRO DE DISTRIBUIÇÃO DE ENERGIA EM CHAPA DE AÇO GALVANIZADO, DE EMBUTIR, COM BARRAMENTO TRIFÁSICO, PARA 30 DISJUNTORES DIN 150A - FORNECIMENTO E INSTALAÇÃO. AF_10/2020</t>
  </si>
  <si>
    <t>SINAPI / SETOP</t>
  </si>
  <si>
    <t xml:space="preserve">ESPELHO 60X100 CM TRADICIONAL INCLUSO INSTALAÇÃO </t>
  </si>
  <si>
    <t/>
  </si>
  <si>
    <t>EXECUÇÃO DE RAMPA PARA ACESSO DE DEFICIENTES EM CONCRETO SIMPLES FCK=25 MPA</t>
  </si>
  <si>
    <t>ED-51148</t>
  </si>
  <si>
    <t>und</t>
  </si>
  <si>
    <t>DISJUNTOR MONOPOLAR TIPO DIN, CORRENTE NOMINAL DE 16A - FORNECIMENTO E INSTALAÇÃO. AF_10/2020</t>
  </si>
  <si>
    <t>DISJUNTOR MONOPOLAR TIPO DIN, CORRENTE NOMINAL DE 20A - FORNECIMENTO E INSTALAÇÃO. AF_10/2020</t>
  </si>
  <si>
    <t>DISJUNTOR BIPOLAR TIPO DIN, CORRENTE NOMINAL DE 20A - FORNECIMENTO E INSTALAÇÃO. AF_10/2020</t>
  </si>
  <si>
    <t>DISJUNTOR BIPOLAR TIPO DIN, CORRENTE NOMINAL DE 25A - FORNECIMENTO E INSTALAÇÃO. AF_10/2020</t>
  </si>
  <si>
    <t>DISJUNTOR TRIPOLAR TIPO DIN, CORRENTE NOMINAL DE 50A OU SUPERIOR - FORNECIMENTO E INSTALAÇÃO. AF_10/2020</t>
  </si>
  <si>
    <t xml:space="preserve">TEXTURA COM  EFEITO EM AÇO CORTEM </t>
  </si>
  <si>
    <t xml:space="preserve">RESPONSÁVEL TÉCNICO </t>
  </si>
  <si>
    <t>SPOT MAXLUZ SOLO 208 GU10 PRETO</t>
  </si>
  <si>
    <t>LAMPADA TASCH LED DICRO TDL 350 4.9W 3000</t>
  </si>
  <si>
    <t>SPOT SAVE SE 1056 BEM REC PAR 30 BRANCO</t>
  </si>
  <si>
    <t>LAMPADA SAVE LED PAR 30 10W 2700K</t>
  </si>
  <si>
    <t>LAMPADA SAVE LED PAR 20 4.8W 2700K</t>
  </si>
  <si>
    <t xml:space="preserve">FITA LED PIX 2835 40.8W 6500K 5 MTS SEM FONTE </t>
  </si>
  <si>
    <t>FONTE  LED PIX 2A/3A</t>
  </si>
  <si>
    <t>PLAFON TASCH LED QUAD BEM 24W 6500K</t>
  </si>
  <si>
    <t>PLAFON PIX DECOR QUAD SOB DICROICA PRETO</t>
  </si>
  <si>
    <t>ELETROCAMPOS</t>
  </si>
  <si>
    <t>LUIZ PINTOR</t>
  </si>
  <si>
    <t>JOTTA ALUMINIO</t>
  </si>
  <si>
    <t>WL SERRALHERIA</t>
  </si>
  <si>
    <t>COD 1</t>
  </si>
  <si>
    <t>COD 2</t>
  </si>
  <si>
    <t>COD 3</t>
  </si>
  <si>
    <t>COD 4</t>
  </si>
  <si>
    <t>COD 5</t>
  </si>
  <si>
    <t>COD 6</t>
  </si>
  <si>
    <t>COD 7</t>
  </si>
  <si>
    <t>COD 8</t>
  </si>
  <si>
    <t>COD 9</t>
  </si>
  <si>
    <t>COD 10</t>
  </si>
  <si>
    <t>COD 11</t>
  </si>
  <si>
    <t>COD 12</t>
  </si>
  <si>
    <t>COD 13</t>
  </si>
  <si>
    <t>COD 14</t>
  </si>
  <si>
    <t>COD 15</t>
  </si>
  <si>
    <t>COD 16</t>
  </si>
  <si>
    <t>COD 17</t>
  </si>
  <si>
    <t>COD 18</t>
  </si>
  <si>
    <t>COD 19</t>
  </si>
  <si>
    <t>COD 20</t>
  </si>
  <si>
    <t>COD 21</t>
  </si>
  <si>
    <t>COD 22</t>
  </si>
  <si>
    <t>COD 23</t>
  </si>
  <si>
    <t>COD 24</t>
  </si>
  <si>
    <t>COD 25</t>
  </si>
  <si>
    <t>COD 26</t>
  </si>
  <si>
    <t>COD 27</t>
  </si>
  <si>
    <t>COD 28</t>
  </si>
  <si>
    <t>COD 29</t>
  </si>
  <si>
    <t>COD 30</t>
  </si>
  <si>
    <t>COD 31</t>
  </si>
  <si>
    <t xml:space="preserve">PLACA CIMENTICIA 10mm PARA VEDAÇÃO DE ESTRUTURA DE TELHADO APARENTE, INCLUSO INSTALAÇÃO </t>
  </si>
  <si>
    <t xml:space="preserve">           Yaggo Wisley Barbosa       Engenheiro Civil                CREA MG 188-008/D</t>
  </si>
  <si>
    <t xml:space="preserve">CAMARA MUNICIPAL DE  CAPITÓLIO-MG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</si>
</sst>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_);_(* \(#,##0\);_(* &quot;-&quot;_);_(@_)"/>
    <numFmt numFmtId="171" formatCode="_(* #,##0.00_);_(* \(#,##0.00\);_(* &quot;-&quot;??_);_(@_)"/>
    <numFmt numFmtId="172" formatCode="#,##0.00&quot; &quot;;&quot; (&quot;#,##0.00&quot;)&quot;;&quot; -&quot;#&quot; &quot;;@&quot; &quot;"/>
    <numFmt numFmtId="173" formatCode="#,##0.00&quot; &quot;;&quot;-&quot;#,##0.00&quot; &quot;;&quot; -&quot;#&quot; &quot;;@&quot; &quot;"/>
    <numFmt numFmtId="174" formatCode="[$R$-416]&quot; &quot;#,##0.00;[Red]&quot;-&quot;[$R$-416]&quot; &quot;#,##0.00"/>
    <numFmt numFmtId="175" formatCode="_-* #,##0.00\ _€_-;\-* #,##0.00\ _€_-;_-* &quot;-&quot;??\ _€_-;_-@_-"/>
    <numFmt numFmtId="176" formatCode="#\,##0.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\$#."/>
    <numFmt numFmtId="180" formatCode="#.00"/>
    <numFmt numFmtId="181" formatCode="0.00_)"/>
    <numFmt numFmtId="182" formatCode="%#.00"/>
    <numFmt numFmtId="183" formatCode="#\,##0.00"/>
    <numFmt numFmtId="184" formatCode="#,"/>
    <numFmt numFmtId="185" formatCode="[$-416]dddd\,\ d&quot; de &quot;mmmm&quot; de &quot;yyyy"/>
    <numFmt numFmtId="186" formatCode="&quot;R$&quot;\ #,##0.00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  <numFmt numFmtId="191" formatCode="0.00000000"/>
    <numFmt numFmtId="192" formatCode="dd/mm/yy;@"/>
    <numFmt numFmtId="193" formatCode="[$-416]mmmm\-yy;@"/>
    <numFmt numFmtId="194" formatCode="#,##0.000"/>
    <numFmt numFmtId="195" formatCode="mmm/yyyy"/>
    <numFmt numFmtId="196" formatCode="_-&quot;R$&quot;\ * #,##0.00_-;\-&quot;R$&quot;\ * #,##0.00_-;_-&quot;R$&quot;\ * &quot;-&quot;??_-;_-@"/>
  </numFmts>
  <fonts count="83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 val="single"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  <family val="0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sz val="11"/>
      <name val="Arial1"/>
      <family val="0"/>
    </font>
    <font>
      <sz val="12"/>
      <name val="Arial"/>
      <family val="2"/>
    </font>
    <font>
      <sz val="9"/>
      <name val="Arial"/>
      <family val="2"/>
    </font>
    <font>
      <i/>
      <sz val="16"/>
      <name val="Arial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i/>
      <sz val="2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2" fillId="2" borderId="0" applyNumberFormat="0" applyBorder="0" applyAlignment="0" applyProtection="0"/>
    <xf numFmtId="0" fontId="53" fillId="0" borderId="0" applyNumberFormat="0" applyBorder="0" applyProtection="0">
      <alignment/>
    </xf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0" borderId="0" applyNumberFormat="0" applyBorder="0" applyProtection="0">
      <alignment/>
    </xf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175" fontId="2" fillId="0" borderId="0" applyFont="0" applyFill="0" applyBorder="0" applyAlignment="0" applyProtection="0"/>
    <xf numFmtId="176" fontId="9" fillId="0" borderId="0">
      <alignment/>
      <protection locked="0"/>
    </xf>
    <xf numFmtId="0" fontId="3" fillId="23" borderId="4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9" fillId="30" borderId="1" applyNumberFormat="0" applyAlignment="0" applyProtection="0"/>
    <xf numFmtId="172" fontId="53" fillId="0" borderId="0" applyBorder="0" applyProtection="0">
      <alignment/>
    </xf>
    <xf numFmtId="172" fontId="53" fillId="0" borderId="0" applyBorder="0" applyProtection="0">
      <alignment/>
    </xf>
    <xf numFmtId="0" fontId="60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1" fillId="0" borderId="0">
      <alignment/>
      <protection/>
    </xf>
    <xf numFmtId="173" fontId="60" fillId="0" borderId="0" applyBorder="0" applyProtection="0">
      <alignment/>
    </xf>
    <xf numFmtId="180" fontId="9" fillId="0" borderId="0">
      <alignment/>
      <protection locked="0"/>
    </xf>
    <xf numFmtId="180" fontId="9" fillId="0" borderId="0">
      <alignment/>
      <protection locked="0"/>
    </xf>
    <xf numFmtId="0" fontId="10" fillId="0" borderId="0" applyNumberFormat="0" applyFill="0" applyBorder="0" applyAlignment="0" applyProtection="0"/>
    <xf numFmtId="38" fontId="11" fillId="31" borderId="0" applyNumberFormat="0" applyBorder="0" applyAlignment="0" applyProtection="0"/>
    <xf numFmtId="0" fontId="61" fillId="0" borderId="0" applyNumberFormat="0" applyBorder="0" applyProtection="0">
      <alignment horizontal="center"/>
    </xf>
    <xf numFmtId="0" fontId="9" fillId="0" borderId="0">
      <alignment/>
      <protection locked="0"/>
    </xf>
    <xf numFmtId="0" fontId="9" fillId="0" borderId="0">
      <alignment/>
      <protection locked="0"/>
    </xf>
    <xf numFmtId="0" fontId="61" fillId="0" borderId="0" applyNumberFormat="0" applyBorder="0" applyProtection="0">
      <alignment horizontal="center" textRotation="90"/>
    </xf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>
      <alignment/>
      <protection/>
    </xf>
    <xf numFmtId="10" fontId="11" fillId="32" borderId="5" applyNumberFormat="0" applyBorder="0" applyAlignment="0" applyProtection="0"/>
    <xf numFmtId="0" fontId="2" fillId="0" borderId="0">
      <alignment horizontal="centerContinuous" vertical="justify"/>
      <protection/>
    </xf>
    <xf numFmtId="0" fontId="13" fillId="0" borderId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4" fillId="33" borderId="0" applyNumberFormat="0" applyBorder="0" applyAlignment="0" applyProtection="0"/>
    <xf numFmtId="181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horizontal="left" vertical="center" indent="12"/>
      <protection/>
    </xf>
    <xf numFmtId="0" fontId="11" fillId="0" borderId="4" applyBorder="0">
      <alignment horizontal="left" vertical="center" wrapText="1" indent="2"/>
      <protection locked="0"/>
    </xf>
    <xf numFmtId="0" fontId="11" fillId="0" borderId="4" applyBorder="0">
      <alignment horizontal="left" vertical="center" wrapText="1" indent="3"/>
      <protection locked="0"/>
    </xf>
    <xf numFmtId="0" fontId="0" fillId="34" borderId="6" applyNumberFormat="0" applyFont="0" applyAlignment="0" applyProtection="0"/>
    <xf numFmtId="10" fontId="2" fillId="0" borderId="0" applyFont="0" applyFill="0" applyBorder="0" applyAlignment="0" applyProtection="0"/>
    <xf numFmtId="182" fontId="9" fillId="0" borderId="0">
      <alignment/>
      <protection locked="0"/>
    </xf>
    <xf numFmtId="182" fontId="9" fillId="0" borderId="0">
      <alignment/>
      <protection locked="0"/>
    </xf>
    <xf numFmtId="183" fontId="9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Border="0" applyProtection="0">
      <alignment/>
    </xf>
    <xf numFmtId="174" fontId="65" fillId="0" borderId="0" applyBorder="0" applyProtection="0">
      <alignment/>
    </xf>
    <xf numFmtId="0" fontId="66" fillId="35" borderId="0" applyNumberFormat="0" applyBorder="0" applyAlignment="0" applyProtection="0"/>
    <xf numFmtId="0" fontId="67" fillId="21" borderId="7" applyNumberFormat="0" applyAlignment="0" applyProtection="0"/>
    <xf numFmtId="38" fontId="6" fillId="0" borderId="0" applyFont="0" applyFill="0" applyBorder="0" applyAlignment="0" applyProtection="0"/>
    <xf numFmtId="184" fontId="16" fillId="0" borderId="0">
      <alignment/>
      <protection locked="0"/>
    </xf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53" fillId="0" borderId="0" applyBorder="0" applyProtection="0">
      <alignment/>
    </xf>
    <xf numFmtId="170" fontId="7" fillId="0" borderId="0" applyFont="0" applyFill="0" applyBorder="0" applyAlignment="0" applyProtection="0"/>
    <xf numFmtId="0" fontId="6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17" fillId="0" borderId="0">
      <alignment/>
      <protection locked="0"/>
    </xf>
    <xf numFmtId="0" fontId="17" fillId="0" borderId="0">
      <alignment/>
      <protection locked="0"/>
    </xf>
    <xf numFmtId="0" fontId="74" fillId="0" borderId="11" applyNumberFormat="0" applyFill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7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90" applyFont="1" applyFill="1" applyAlignment="1">
      <alignment vertical="center"/>
      <protection/>
    </xf>
    <xf numFmtId="0" fontId="3" fillId="0" borderId="0" xfId="90" applyFont="1" applyFill="1" applyBorder="1" applyAlignment="1">
      <alignment horizontal="center"/>
      <protection/>
    </xf>
    <xf numFmtId="0" fontId="2" fillId="0" borderId="0" xfId="90" applyFont="1" applyFill="1" applyBorder="1" applyAlignment="1">
      <alignment horizontal="left" vertical="center" wrapText="1"/>
      <protection/>
    </xf>
    <xf numFmtId="0" fontId="2" fillId="0" borderId="0" xfId="90" applyFont="1" applyFill="1" applyBorder="1" applyAlignment="1">
      <alignment vertical="center" wrapText="1"/>
      <protection/>
    </xf>
    <xf numFmtId="0" fontId="3" fillId="0" borderId="0" xfId="90" applyFont="1" applyFill="1" applyBorder="1" applyAlignment="1">
      <alignment horizontal="center" vertical="center"/>
      <protection/>
    </xf>
    <xf numFmtId="0" fontId="2" fillId="0" borderId="0" xfId="90" applyFont="1" applyFill="1" applyBorder="1" applyAlignment="1">
      <alignment vertical="center"/>
      <protection/>
    </xf>
    <xf numFmtId="0" fontId="2" fillId="0" borderId="0" xfId="90" applyFont="1" applyFill="1" applyAlignment="1">
      <alignment horizontal="center" vertical="center"/>
      <protection/>
    </xf>
    <xf numFmtId="0" fontId="2" fillId="0" borderId="0" xfId="90" applyFont="1" applyFill="1" applyAlignment="1">
      <alignment horizontal="center"/>
      <protection/>
    </xf>
    <xf numFmtId="0" fontId="2" fillId="0" borderId="0" xfId="90" applyFont="1" applyFill="1" applyAlignment="1">
      <alignment horizontal="left" vertical="center"/>
      <protection/>
    </xf>
    <xf numFmtId="0" fontId="2" fillId="0" borderId="0" xfId="90" applyFont="1" applyAlignment="1">
      <alignment vertical="center"/>
      <protection/>
    </xf>
    <xf numFmtId="0" fontId="3" fillId="0" borderId="0" xfId="90" applyFont="1" applyFill="1" applyBorder="1" applyAlignment="1">
      <alignment vertical="center"/>
      <protection/>
    </xf>
    <xf numFmtId="171" fontId="2" fillId="0" borderId="0" xfId="146" applyFont="1" applyFill="1" applyAlignment="1">
      <alignment vertical="center"/>
    </xf>
    <xf numFmtId="171" fontId="2" fillId="0" borderId="0" xfId="146" applyFont="1" applyFill="1" applyAlignment="1">
      <alignment horizontal="center" vertical="center"/>
    </xf>
    <xf numFmtId="171" fontId="2" fillId="0" borderId="0" xfId="146" applyFont="1" applyFill="1" applyBorder="1" applyAlignment="1">
      <alignment vertical="center" wrapText="1"/>
    </xf>
    <xf numFmtId="171" fontId="2" fillId="0" borderId="0" xfId="146" applyFont="1" applyFill="1" applyBorder="1" applyAlignment="1">
      <alignment horizontal="center" vertical="center" wrapText="1"/>
    </xf>
    <xf numFmtId="43" fontId="2" fillId="0" borderId="0" xfId="90" applyNumberFormat="1" applyFont="1" applyFill="1" applyAlignment="1">
      <alignment vertical="center"/>
      <protection/>
    </xf>
    <xf numFmtId="0" fontId="2" fillId="36" borderId="0" xfId="90" applyFont="1" applyFill="1" applyAlignment="1">
      <alignment vertical="center"/>
      <protection/>
    </xf>
    <xf numFmtId="0" fontId="2" fillId="0" borderId="0" xfId="90" applyFont="1" applyFill="1" applyBorder="1" applyAlignment="1">
      <alignment horizontal="center" vertical="center"/>
      <protection/>
    </xf>
    <xf numFmtId="0" fontId="2" fillId="0" borderId="0" xfId="90" applyFont="1" applyFill="1" applyBorder="1" applyAlignment="1">
      <alignment horizontal="center" vertical="center" wrapText="1"/>
      <protection/>
    </xf>
    <xf numFmtId="0" fontId="3" fillId="0" borderId="0" xfId="90" applyFont="1" applyFill="1" applyBorder="1" applyAlignment="1">
      <alignment horizontal="left" vertical="center"/>
      <protection/>
    </xf>
    <xf numFmtId="0" fontId="3" fillId="0" borderId="0" xfId="90" applyFont="1" applyFill="1" applyBorder="1" applyAlignment="1">
      <alignment horizontal="left"/>
      <protection/>
    </xf>
    <xf numFmtId="171" fontId="2" fillId="36" borderId="0" xfId="90" applyNumberFormat="1" applyFont="1" applyFill="1" applyAlignment="1">
      <alignment vertical="center"/>
      <protection/>
    </xf>
    <xf numFmtId="9" fontId="2" fillId="0" borderId="0" xfId="115" applyFont="1" applyFill="1" applyAlignment="1">
      <alignment vertical="center"/>
    </xf>
    <xf numFmtId="0" fontId="18" fillId="0" borderId="0" xfId="90" applyFont="1" applyFill="1" applyAlignment="1">
      <alignment horizontal="center"/>
      <protection/>
    </xf>
    <xf numFmtId="0" fontId="18" fillId="0" borderId="0" xfId="90" applyFont="1" applyFill="1" applyAlignment="1">
      <alignment horizontal="left" vertical="center"/>
      <protection/>
    </xf>
    <xf numFmtId="0" fontId="18" fillId="0" borderId="0" xfId="90" applyFont="1" applyFill="1" applyAlignment="1">
      <alignment horizontal="center" vertical="center"/>
      <protection/>
    </xf>
    <xf numFmtId="171" fontId="18" fillId="0" borderId="0" xfId="146" applyFont="1" applyFill="1" applyAlignment="1">
      <alignment horizontal="center" vertical="center"/>
    </xf>
    <xf numFmtId="171" fontId="18" fillId="0" borderId="0" xfId="146" applyFont="1" applyFill="1" applyAlignment="1">
      <alignment vertical="center"/>
    </xf>
    <xf numFmtId="0" fontId="18" fillId="0" borderId="0" xfId="90" applyFont="1" applyFill="1" applyAlignment="1">
      <alignment vertical="center"/>
      <protection/>
    </xf>
    <xf numFmtId="0" fontId="19" fillId="0" borderId="5" xfId="90" applyFont="1" applyFill="1" applyBorder="1" applyAlignment="1">
      <alignment horizontal="center" vertical="center"/>
      <protection/>
    </xf>
    <xf numFmtId="0" fontId="19" fillId="0" borderId="5" xfId="90" applyFont="1" applyFill="1" applyBorder="1" applyAlignment="1">
      <alignment horizontal="left" vertical="center"/>
      <protection/>
    </xf>
    <xf numFmtId="171" fontId="19" fillId="0" borderId="5" xfId="146" applyFont="1" applyFill="1" applyBorder="1" applyAlignment="1">
      <alignment horizontal="center" vertical="center"/>
    </xf>
    <xf numFmtId="171" fontId="19" fillId="0" borderId="5" xfId="146" applyFont="1" applyFill="1" applyBorder="1" applyAlignment="1">
      <alignment vertical="center"/>
    </xf>
    <xf numFmtId="43" fontId="19" fillId="0" borderId="5" xfId="90" applyNumberFormat="1" applyFont="1" applyFill="1" applyBorder="1" applyAlignment="1">
      <alignment vertical="center"/>
      <protection/>
    </xf>
    <xf numFmtId="0" fontId="19" fillId="0" borderId="0" xfId="90" applyFont="1" applyFill="1" applyBorder="1" applyAlignment="1">
      <alignment horizontal="center" vertical="center"/>
      <protection/>
    </xf>
    <xf numFmtId="0" fontId="19" fillId="0" borderId="0" xfId="90" applyFont="1" applyFill="1" applyBorder="1" applyAlignment="1">
      <alignment horizontal="left" vertical="center"/>
      <protection/>
    </xf>
    <xf numFmtId="171" fontId="19" fillId="0" borderId="0" xfId="146" applyFont="1" applyFill="1" applyBorder="1" applyAlignment="1">
      <alignment horizontal="center" vertical="center"/>
    </xf>
    <xf numFmtId="171" fontId="19" fillId="0" borderId="0" xfId="146" applyFont="1" applyFill="1" applyBorder="1" applyAlignment="1">
      <alignment vertical="center"/>
    </xf>
    <xf numFmtId="0" fontId="19" fillId="0" borderId="0" xfId="90" applyFont="1" applyFill="1" applyBorder="1" applyAlignment="1">
      <alignment vertical="center"/>
      <protection/>
    </xf>
    <xf numFmtId="4" fontId="19" fillId="0" borderId="0" xfId="90" applyNumberFormat="1" applyFont="1" applyFill="1" applyBorder="1" applyAlignment="1">
      <alignment vertical="center"/>
      <protection/>
    </xf>
    <xf numFmtId="49" fontId="19" fillId="37" borderId="12" xfId="90" applyNumberFormat="1" applyFont="1" applyFill="1" applyBorder="1" applyAlignment="1">
      <alignment horizontal="center" vertical="center" wrapText="1"/>
      <protection/>
    </xf>
    <xf numFmtId="49" fontId="19" fillId="37" borderId="13" xfId="90" applyNumberFormat="1" applyFont="1" applyFill="1" applyBorder="1" applyAlignment="1">
      <alignment horizontal="center" vertical="center" wrapText="1"/>
      <protection/>
    </xf>
    <xf numFmtId="49" fontId="19" fillId="37" borderId="14" xfId="90" applyNumberFormat="1" applyFont="1" applyFill="1" applyBorder="1" applyAlignment="1">
      <alignment horizontal="center" vertical="center" wrapText="1"/>
      <protection/>
    </xf>
    <xf numFmtId="171" fontId="19" fillId="37" borderId="15" xfId="146" applyFont="1" applyFill="1" applyBorder="1" applyAlignment="1">
      <alignment horizontal="center" vertical="center" wrapText="1"/>
    </xf>
    <xf numFmtId="4" fontId="19" fillId="37" borderId="13" xfId="90" applyNumberFormat="1" applyFont="1" applyFill="1" applyBorder="1" applyAlignment="1">
      <alignment horizontal="center" vertical="center" wrapText="1"/>
      <protection/>
    </xf>
    <xf numFmtId="4" fontId="19" fillId="37" borderId="14" xfId="90" applyNumberFormat="1" applyFont="1" applyFill="1" applyBorder="1" applyAlignment="1">
      <alignment horizontal="center" vertical="center" wrapText="1"/>
      <protection/>
    </xf>
    <xf numFmtId="4" fontId="19" fillId="37" borderId="16" xfId="90" applyNumberFormat="1" applyFont="1" applyFill="1" applyBorder="1" applyAlignment="1">
      <alignment horizontal="center" vertical="center" wrapText="1"/>
      <protection/>
    </xf>
    <xf numFmtId="0" fontId="18" fillId="0" borderId="0" xfId="90" applyFont="1" applyFill="1" applyBorder="1" applyAlignment="1">
      <alignment horizontal="center" vertical="center"/>
      <protection/>
    </xf>
    <xf numFmtId="0" fontId="18" fillId="0" borderId="0" xfId="90" applyFont="1" applyFill="1" applyBorder="1" applyAlignment="1">
      <alignment horizontal="left" vertical="center"/>
      <protection/>
    </xf>
    <xf numFmtId="171" fontId="18" fillId="0" borderId="0" xfId="146" applyFont="1" applyFill="1" applyBorder="1" applyAlignment="1">
      <alignment horizontal="center" vertical="center"/>
    </xf>
    <xf numFmtId="171" fontId="18" fillId="0" borderId="0" xfId="146" applyFont="1" applyFill="1" applyBorder="1" applyAlignment="1">
      <alignment vertical="center"/>
    </xf>
    <xf numFmtId="0" fontId="18" fillId="0" borderId="0" xfId="90" applyFont="1" applyFill="1" applyBorder="1" applyAlignment="1">
      <alignment vertical="center"/>
      <protection/>
    </xf>
    <xf numFmtId="0" fontId="18" fillId="0" borderId="5" xfId="90" applyFont="1" applyFill="1" applyBorder="1" applyAlignment="1">
      <alignment horizontal="center" vertical="center"/>
      <protection/>
    </xf>
    <xf numFmtId="172" fontId="20" fillId="0" borderId="5" xfId="56" applyFont="1" applyFill="1" applyBorder="1" applyAlignment="1">
      <alignment horizontal="center" vertical="center" wrapText="1"/>
    </xf>
    <xf numFmtId="0" fontId="18" fillId="0" borderId="5" xfId="90" applyFont="1" applyFill="1" applyBorder="1" applyAlignment="1">
      <alignment horizontal="left" vertical="center"/>
      <protection/>
    </xf>
    <xf numFmtId="171" fontId="18" fillId="0" borderId="5" xfId="145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 wrapText="1"/>
    </xf>
    <xf numFmtId="171" fontId="18" fillId="0" borderId="5" xfId="145" applyFont="1" applyFill="1" applyBorder="1" applyAlignment="1">
      <alignment vertical="center"/>
    </xf>
    <xf numFmtId="0" fontId="20" fillId="0" borderId="5" xfId="57" applyNumberFormat="1" applyFont="1" applyFill="1" applyBorder="1" applyAlignment="1">
      <alignment horizontal="center" vertical="center" wrapText="1"/>
    </xf>
    <xf numFmtId="0" fontId="20" fillId="0" borderId="5" xfId="57" applyFont="1" applyFill="1" applyBorder="1" applyAlignment="1">
      <alignment horizontal="center" vertical="center" wrapText="1"/>
    </xf>
    <xf numFmtId="0" fontId="18" fillId="0" borderId="5" xfId="90" applyFont="1" applyFill="1" applyBorder="1" applyAlignment="1">
      <alignment vertical="center"/>
      <protection/>
    </xf>
    <xf numFmtId="2" fontId="0" fillId="0" borderId="5" xfId="0" applyNumberFormat="1" applyFont="1" applyFill="1" applyBorder="1" applyAlignment="1">
      <alignment horizontal="right" vertical="center" wrapText="1"/>
    </xf>
    <xf numFmtId="0" fontId="20" fillId="0" borderId="5" xfId="57" applyFont="1" applyFill="1" applyBorder="1" applyAlignment="1">
      <alignment horizontal="justify" vertical="center" wrapText="1"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18" fillId="0" borderId="5" xfId="90" applyFont="1" applyFill="1" applyBorder="1" applyAlignment="1">
      <alignment horizontal="left" vertical="center" wrapText="1"/>
      <protection/>
    </xf>
    <xf numFmtId="2" fontId="75" fillId="0" borderId="5" xfId="0" applyNumberFormat="1" applyFont="1" applyFill="1" applyBorder="1" applyAlignment="1">
      <alignment horizontal="right" vertical="center" wrapText="1"/>
    </xf>
    <xf numFmtId="0" fontId="19" fillId="0" borderId="4" xfId="90" applyFont="1" applyFill="1" applyBorder="1" applyAlignment="1">
      <alignment vertical="center" wrapText="1"/>
      <protection/>
    </xf>
    <xf numFmtId="0" fontId="19" fillId="0" borderId="19" xfId="90" applyFont="1" applyFill="1" applyBorder="1" applyAlignment="1">
      <alignment vertical="center" wrapText="1"/>
      <protection/>
    </xf>
    <xf numFmtId="0" fontId="19" fillId="0" borderId="20" xfId="90" applyFont="1" applyFill="1" applyBorder="1" applyAlignment="1">
      <alignment horizontal="right" vertical="center" wrapText="1"/>
      <protection/>
    </xf>
    <xf numFmtId="0" fontId="19" fillId="0" borderId="5" xfId="90" applyFont="1" applyFill="1" applyBorder="1" applyAlignment="1">
      <alignment vertical="center" wrapText="1"/>
      <protection/>
    </xf>
    <xf numFmtId="171" fontId="19" fillId="0" borderId="5" xfId="145" applyFont="1" applyFill="1" applyBorder="1" applyAlignment="1">
      <alignment vertical="center" wrapText="1"/>
    </xf>
    <xf numFmtId="171" fontId="18" fillId="0" borderId="0" xfId="145" applyFont="1" applyFill="1" applyBorder="1" applyAlignment="1">
      <alignment vertical="center"/>
    </xf>
    <xf numFmtId="0" fontId="18" fillId="0" borderId="5" xfId="90" applyFont="1" applyFill="1" applyBorder="1" applyAlignment="1">
      <alignment horizontal="center" vertical="center" wrapText="1"/>
      <protection/>
    </xf>
    <xf numFmtId="0" fontId="19" fillId="0" borderId="5" xfId="90" applyFont="1" applyFill="1" applyBorder="1" applyAlignment="1">
      <alignment horizontal="left" vertical="center" wrapText="1"/>
      <protection/>
    </xf>
    <xf numFmtId="0" fontId="19" fillId="0" borderId="5" xfId="90" applyFont="1" applyFill="1" applyBorder="1" applyAlignment="1">
      <alignment vertical="center"/>
      <protection/>
    </xf>
    <xf numFmtId="171" fontId="18" fillId="0" borderId="5" xfId="146" applyFont="1" applyFill="1" applyBorder="1" applyAlignment="1">
      <alignment vertical="center"/>
    </xf>
    <xf numFmtId="0" fontId="19" fillId="0" borderId="5" xfId="90" applyFont="1" applyFill="1" applyBorder="1" applyAlignment="1">
      <alignment horizontal="center" vertical="center" wrapText="1"/>
      <protection/>
    </xf>
    <xf numFmtId="171" fontId="18" fillId="0" borderId="5" xfId="146" applyFont="1" applyFill="1" applyBorder="1" applyAlignment="1">
      <alignment horizontal="right" vertical="center" wrapText="1"/>
    </xf>
    <xf numFmtId="171" fontId="19" fillId="0" borderId="5" xfId="146" applyFont="1" applyFill="1" applyBorder="1" applyAlignment="1">
      <alignment vertical="center" wrapText="1"/>
    </xf>
    <xf numFmtId="0" fontId="18" fillId="0" borderId="0" xfId="90" applyFont="1" applyAlignment="1">
      <alignment vertical="center"/>
      <protection/>
    </xf>
    <xf numFmtId="0" fontId="18" fillId="0" borderId="5" xfId="90" applyNumberFormat="1" applyFont="1" applyFill="1" applyBorder="1" applyAlignment="1">
      <alignment horizontal="center" vertical="center"/>
      <protection/>
    </xf>
    <xf numFmtId="0" fontId="18" fillId="36" borderId="5" xfId="90" applyFont="1" applyFill="1" applyBorder="1" applyAlignment="1">
      <alignment horizontal="left" vertical="center" wrapText="1"/>
      <protection/>
    </xf>
    <xf numFmtId="0" fontId="18" fillId="36" borderId="5" xfId="90" applyFont="1" applyFill="1" applyBorder="1" applyAlignment="1">
      <alignment horizontal="center" vertical="center" wrapText="1"/>
      <protection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9" fillId="36" borderId="5" xfId="90" applyFont="1" applyFill="1" applyBorder="1" applyAlignment="1">
      <alignment horizontal="center" vertical="center"/>
      <protection/>
    </xf>
    <xf numFmtId="0" fontId="19" fillId="36" borderId="5" xfId="90" applyFont="1" applyFill="1" applyBorder="1" applyAlignment="1">
      <alignment vertical="center"/>
      <protection/>
    </xf>
    <xf numFmtId="0" fontId="18" fillId="36" borderId="5" xfId="90" applyFont="1" applyFill="1" applyBorder="1" applyAlignment="1">
      <alignment vertical="center"/>
      <protection/>
    </xf>
    <xf numFmtId="171" fontId="18" fillId="36" borderId="5" xfId="146" applyFont="1" applyFill="1" applyBorder="1" applyAlignment="1">
      <alignment vertical="center"/>
    </xf>
    <xf numFmtId="0" fontId="18" fillId="36" borderId="5" xfId="90" applyFont="1" applyFill="1" applyBorder="1" applyAlignment="1">
      <alignment horizontal="center" vertical="center"/>
      <protection/>
    </xf>
    <xf numFmtId="0" fontId="18" fillId="0" borderId="5" xfId="90" applyFont="1" applyFill="1" applyBorder="1" applyAlignment="1">
      <alignment vertical="center" wrapText="1"/>
      <protection/>
    </xf>
    <xf numFmtId="0" fontId="18" fillId="36" borderId="5" xfId="90" applyFont="1" applyFill="1" applyBorder="1" applyAlignment="1">
      <alignment vertical="center" wrapText="1"/>
      <protection/>
    </xf>
    <xf numFmtId="171" fontId="18" fillId="0" borderId="5" xfId="146" applyFont="1" applyFill="1" applyBorder="1" applyAlignment="1">
      <alignment horizontal="center" vertical="center"/>
    </xf>
    <xf numFmtId="0" fontId="18" fillId="0" borderId="5" xfId="94" applyNumberFormat="1" applyFont="1" applyFill="1" applyBorder="1" applyAlignment="1">
      <alignment horizontal="center" vertical="center" wrapText="1"/>
      <protection/>
    </xf>
    <xf numFmtId="49" fontId="18" fillId="0" borderId="5" xfId="94" applyNumberFormat="1" applyFont="1" applyFill="1" applyBorder="1" applyAlignment="1">
      <alignment horizontal="center" vertical="center" wrapText="1"/>
      <protection/>
    </xf>
    <xf numFmtId="0" fontId="19" fillId="36" borderId="5" xfId="90" applyFont="1" applyFill="1" applyBorder="1" applyAlignment="1">
      <alignment horizontal="center" vertical="center" wrapText="1"/>
      <protection/>
    </xf>
    <xf numFmtId="0" fontId="19" fillId="36" borderId="5" xfId="90" applyFont="1" applyFill="1" applyBorder="1" applyAlignment="1">
      <alignment vertical="center" wrapText="1"/>
      <protection/>
    </xf>
    <xf numFmtId="171" fontId="19" fillId="0" borderId="5" xfId="145" applyFont="1" applyFill="1" applyBorder="1" applyAlignment="1">
      <alignment vertical="center"/>
    </xf>
    <xf numFmtId="0" fontId="19" fillId="36" borderId="5" xfId="90" applyFont="1" applyFill="1" applyBorder="1" applyAlignment="1">
      <alignment horizontal="left" vertical="center" wrapText="1"/>
      <protection/>
    </xf>
    <xf numFmtId="0" fontId="18" fillId="0" borderId="5" xfId="90" applyFont="1" applyFill="1" applyBorder="1" applyAlignment="1" quotePrefix="1">
      <alignment horizontal="center" vertical="center" wrapText="1"/>
      <protection/>
    </xf>
    <xf numFmtId="0" fontId="18" fillId="36" borderId="5" xfId="90" applyFont="1" applyFill="1" applyBorder="1" applyAlignment="1" quotePrefix="1">
      <alignment horizontal="center" vertical="center" wrapText="1"/>
      <protection/>
    </xf>
    <xf numFmtId="171" fontId="18" fillId="36" borderId="5" xfId="146" applyFont="1" applyFill="1" applyBorder="1" applyAlignment="1">
      <alignment vertical="center" wrapText="1"/>
    </xf>
    <xf numFmtId="49" fontId="18" fillId="36" borderId="5" xfId="90" applyNumberFormat="1" applyFont="1" applyFill="1" applyBorder="1" applyAlignment="1">
      <alignment horizontal="center" vertical="center"/>
      <protection/>
    </xf>
    <xf numFmtId="49" fontId="18" fillId="0" borderId="5" xfId="94" applyNumberFormat="1" applyFont="1" applyFill="1" applyBorder="1" applyAlignment="1">
      <alignment vertical="center" wrapText="1"/>
      <protection/>
    </xf>
    <xf numFmtId="1" fontId="18" fillId="0" borderId="5" xfId="90" applyNumberFormat="1" applyFont="1" applyFill="1" applyBorder="1" applyAlignment="1">
      <alignment horizontal="center" vertical="center" wrapText="1"/>
      <protection/>
    </xf>
    <xf numFmtId="2" fontId="18" fillId="0" borderId="5" xfId="90" applyNumberFormat="1" applyFont="1" applyFill="1" applyBorder="1" applyAlignment="1">
      <alignment horizontal="center" vertical="center" wrapText="1"/>
      <protection/>
    </xf>
    <xf numFmtId="49" fontId="18" fillId="0" borderId="5" xfId="90" applyNumberFormat="1" applyFont="1" applyFill="1" applyBorder="1" applyAlignment="1">
      <alignment vertical="center" wrapText="1"/>
      <protection/>
    </xf>
    <xf numFmtId="0" fontId="18" fillId="0" borderId="0" xfId="90" applyFont="1" applyFill="1" applyBorder="1" applyAlignment="1">
      <alignment horizontal="center"/>
      <protection/>
    </xf>
    <xf numFmtId="4" fontId="18" fillId="0" borderId="0" xfId="90" applyNumberFormat="1" applyFont="1" applyFill="1" applyAlignment="1">
      <alignment vertical="center"/>
      <protection/>
    </xf>
    <xf numFmtId="0" fontId="18" fillId="0" borderId="22" xfId="90" applyFont="1" applyFill="1" applyBorder="1" applyAlignment="1" applyProtection="1">
      <alignment horizontal="center"/>
      <protection locked="0"/>
    </xf>
    <xf numFmtId="0" fontId="18" fillId="0" borderId="23" xfId="90" applyFont="1" applyFill="1" applyBorder="1" applyAlignment="1" applyProtection="1">
      <alignment horizontal="center"/>
      <protection locked="0"/>
    </xf>
    <xf numFmtId="0" fontId="18" fillId="0" borderId="23" xfId="90" applyFont="1" applyFill="1" applyBorder="1" applyAlignment="1" applyProtection="1">
      <alignment horizontal="left" vertical="center"/>
      <protection locked="0"/>
    </xf>
    <xf numFmtId="0" fontId="18" fillId="0" borderId="23" xfId="90" applyFont="1" applyFill="1" applyBorder="1" applyAlignment="1" applyProtection="1">
      <alignment horizontal="center" vertical="center"/>
      <protection locked="0"/>
    </xf>
    <xf numFmtId="171" fontId="19" fillId="0" borderId="24" xfId="146" applyFont="1" applyFill="1" applyBorder="1" applyAlignment="1" applyProtection="1">
      <alignment horizontal="center" vertical="center"/>
      <protection locked="0"/>
    </xf>
    <xf numFmtId="0" fontId="76" fillId="0" borderId="0" xfId="90" applyFont="1" applyFill="1" applyAlignment="1">
      <alignment horizontal="left" vertical="center"/>
      <protection/>
    </xf>
    <xf numFmtId="0" fontId="18" fillId="0" borderId="0" xfId="90" applyFont="1" applyFill="1" applyBorder="1" applyAlignment="1" applyProtection="1">
      <alignment horizontal="left"/>
      <protection locked="0"/>
    </xf>
    <xf numFmtId="0" fontId="18" fillId="0" borderId="0" xfId="90" applyNumberFormat="1" applyFont="1" applyFill="1" applyBorder="1" applyAlignment="1" applyProtection="1">
      <alignment horizontal="justify" vertical="justify"/>
      <protection locked="0"/>
    </xf>
    <xf numFmtId="0" fontId="0" fillId="0" borderId="0" xfId="94" applyFont="1" applyBorder="1" applyAlignment="1">
      <alignment horizontal="left" vertical="center" wrapText="1"/>
      <protection/>
    </xf>
    <xf numFmtId="2" fontId="2" fillId="0" borderId="0" xfId="90" applyNumberFormat="1" applyFont="1" applyFill="1" applyAlignment="1">
      <alignment vertical="center"/>
      <protection/>
    </xf>
    <xf numFmtId="4" fontId="2" fillId="0" borderId="0" xfId="90" applyNumberFormat="1" applyFont="1" applyFill="1" applyAlignment="1">
      <alignment vertical="center"/>
      <protection/>
    </xf>
    <xf numFmtId="171" fontId="2" fillId="0" borderId="0" xfId="90" applyNumberFormat="1" applyFont="1" applyFill="1" applyAlignment="1">
      <alignment vertical="center"/>
      <protection/>
    </xf>
    <xf numFmtId="171" fontId="18" fillId="0" borderId="17" xfId="145" applyFont="1" applyFill="1" applyBorder="1" applyAlignment="1">
      <alignment horizontal="right" vertical="center"/>
    </xf>
    <xf numFmtId="171" fontId="19" fillId="0" borderId="0" xfId="146" applyFont="1" applyFill="1" applyBorder="1" applyAlignment="1" applyProtection="1">
      <alignment horizontal="center" vertical="center"/>
      <protection locked="0"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0" fontId="0" fillId="0" borderId="0" xfId="94" applyFont="1" applyBorder="1" applyAlignment="1">
      <alignment horizontal="left" vertical="center" wrapText="1"/>
      <protection/>
    </xf>
    <xf numFmtId="171" fontId="18" fillId="0" borderId="20" xfId="145" applyFont="1" applyFill="1" applyBorder="1" applyAlignment="1">
      <alignment vertical="center"/>
    </xf>
    <xf numFmtId="171" fontId="19" fillId="36" borderId="5" xfId="145" applyFont="1" applyFill="1" applyBorder="1" applyAlignment="1">
      <alignment vertical="center"/>
    </xf>
    <xf numFmtId="0" fontId="2" fillId="36" borderId="0" xfId="90" applyFont="1" applyFill="1" applyBorder="1" applyAlignment="1">
      <alignment horizontal="center" vertical="center"/>
      <protection/>
    </xf>
    <xf numFmtId="171" fontId="19" fillId="36" borderId="5" xfId="146" applyFont="1" applyFill="1" applyBorder="1" applyAlignment="1">
      <alignment vertical="center"/>
    </xf>
    <xf numFmtId="171" fontId="18" fillId="36" borderId="5" xfId="145" applyFont="1" applyFill="1" applyBorder="1" applyAlignment="1">
      <alignment horizontal="right" vertical="center"/>
    </xf>
    <xf numFmtId="171" fontId="18" fillId="36" borderId="5" xfId="145" applyFont="1" applyFill="1" applyBorder="1" applyAlignment="1">
      <alignment vertical="center"/>
    </xf>
    <xf numFmtId="171" fontId="19" fillId="36" borderId="5" xfId="146" applyFont="1" applyFill="1" applyBorder="1" applyAlignment="1">
      <alignment horizontal="center" vertical="center"/>
    </xf>
    <xf numFmtId="49" fontId="19" fillId="36" borderId="4" xfId="90" applyNumberFormat="1" applyFont="1" applyFill="1" applyBorder="1" applyAlignment="1">
      <alignment vertical="center"/>
      <protection/>
    </xf>
    <xf numFmtId="49" fontId="19" fillId="36" borderId="19" xfId="90" applyNumberFormat="1" applyFont="1" applyFill="1" applyBorder="1" applyAlignment="1">
      <alignment vertical="center"/>
      <protection/>
    </xf>
    <xf numFmtId="49" fontId="19" fillId="36" borderId="20" xfId="90" applyNumberFormat="1" applyFont="1" applyFill="1" applyBorder="1" applyAlignment="1">
      <alignment horizontal="right" vertical="center"/>
      <protection/>
    </xf>
    <xf numFmtId="4" fontId="4" fillId="36" borderId="18" xfId="0" applyNumberFormat="1" applyFont="1" applyFill="1" applyBorder="1" applyAlignment="1" applyProtection="1">
      <alignment horizontal="right" vertical="center" wrapText="1"/>
      <protection/>
    </xf>
    <xf numFmtId="0" fontId="19" fillId="36" borderId="4" xfId="90" applyFont="1" applyFill="1" applyBorder="1" applyAlignment="1">
      <alignment vertical="center" wrapText="1"/>
      <protection/>
    </xf>
    <xf numFmtId="0" fontId="19" fillId="36" borderId="19" xfId="90" applyFont="1" applyFill="1" applyBorder="1" applyAlignment="1">
      <alignment vertical="center" wrapText="1"/>
      <protection/>
    </xf>
    <xf numFmtId="0" fontId="19" fillId="36" borderId="20" xfId="90" applyFont="1" applyFill="1" applyBorder="1" applyAlignment="1">
      <alignment horizontal="right" vertical="center" wrapText="1"/>
      <protection/>
    </xf>
    <xf numFmtId="171" fontId="19" fillId="36" borderId="5" xfId="145" applyFont="1" applyFill="1" applyBorder="1" applyAlignment="1">
      <alignment vertical="center" wrapText="1"/>
    </xf>
    <xf numFmtId="0" fontId="18" fillId="36" borderId="0" xfId="90" applyFont="1" applyFill="1" applyBorder="1" applyAlignment="1">
      <alignment horizontal="center" vertical="center"/>
      <protection/>
    </xf>
    <xf numFmtId="0" fontId="18" fillId="36" borderId="0" xfId="90" applyFont="1" applyFill="1" applyBorder="1" applyAlignment="1">
      <alignment horizontal="left" vertical="center"/>
      <protection/>
    </xf>
    <xf numFmtId="171" fontId="18" fillId="36" borderId="0" xfId="146" applyFont="1" applyFill="1" applyBorder="1" applyAlignment="1">
      <alignment horizontal="center" vertical="center"/>
    </xf>
    <xf numFmtId="171" fontId="18" fillId="36" borderId="0" xfId="146" applyFont="1" applyFill="1" applyBorder="1" applyAlignment="1">
      <alignment vertical="center"/>
    </xf>
    <xf numFmtId="171" fontId="18" fillId="36" borderId="0" xfId="145" applyFont="1" applyFill="1" applyBorder="1" applyAlignment="1">
      <alignment vertical="center"/>
    </xf>
    <xf numFmtId="0" fontId="18" fillId="36" borderId="5" xfId="90" applyFont="1" applyFill="1" applyBorder="1" applyAlignment="1">
      <alignment horizontal="left" vertical="center"/>
      <protection/>
    </xf>
    <xf numFmtId="49" fontId="18" fillId="36" borderId="5" xfId="94" applyNumberFormat="1" applyFont="1" applyFill="1" applyBorder="1" applyAlignment="1">
      <alignment horizontal="center" vertical="center" wrapText="1"/>
      <protection/>
    </xf>
    <xf numFmtId="49" fontId="18" fillId="36" borderId="5" xfId="94" applyNumberFormat="1" applyFont="1" applyFill="1" applyBorder="1" applyAlignment="1">
      <alignment vertical="center" wrapText="1"/>
      <protection/>
    </xf>
    <xf numFmtId="1" fontId="18" fillId="36" borderId="5" xfId="90" applyNumberFormat="1" applyFont="1" applyFill="1" applyBorder="1" applyAlignment="1">
      <alignment horizontal="center" vertical="center" wrapText="1"/>
      <protection/>
    </xf>
    <xf numFmtId="2" fontId="18" fillId="36" borderId="5" xfId="90" applyNumberFormat="1" applyFont="1" applyFill="1" applyBorder="1" applyAlignment="1">
      <alignment horizontal="center" vertical="center" wrapText="1"/>
      <protection/>
    </xf>
    <xf numFmtId="49" fontId="18" fillId="36" borderId="5" xfId="90" applyNumberFormat="1" applyFont="1" applyFill="1" applyBorder="1" applyAlignment="1">
      <alignment vertical="center" wrapText="1"/>
      <protection/>
    </xf>
    <xf numFmtId="0" fontId="18" fillId="36" borderId="0" xfId="90" applyFont="1" applyFill="1" applyBorder="1" applyAlignment="1">
      <alignment vertical="center"/>
      <protection/>
    </xf>
    <xf numFmtId="0" fontId="19" fillId="36" borderId="5" xfId="90" applyFont="1" applyFill="1" applyBorder="1" applyAlignment="1">
      <alignment horizontal="center"/>
      <protection/>
    </xf>
    <xf numFmtId="171" fontId="21" fillId="0" borderId="5" xfId="146" applyFont="1" applyFill="1" applyBorder="1" applyAlignment="1">
      <alignment vertical="center"/>
    </xf>
    <xf numFmtId="171" fontId="21" fillId="36" borderId="5" xfId="145" applyFont="1" applyFill="1" applyBorder="1" applyAlignment="1">
      <alignment vertical="center"/>
    </xf>
    <xf numFmtId="171" fontId="18" fillId="0" borderId="5" xfId="145" applyFont="1" applyFill="1" applyBorder="1" applyAlignment="1">
      <alignment vertical="center" wrapText="1"/>
    </xf>
    <xf numFmtId="171" fontId="18" fillId="36" borderId="5" xfId="145" applyFont="1" applyFill="1" applyBorder="1" applyAlignment="1">
      <alignment vertical="center" wrapText="1"/>
    </xf>
    <xf numFmtId="171" fontId="21" fillId="0" borderId="5" xfId="145" applyFont="1" applyFill="1" applyBorder="1" applyAlignment="1">
      <alignment vertical="center" wrapText="1"/>
    </xf>
    <xf numFmtId="171" fontId="21" fillId="36" borderId="5" xfId="145" applyFont="1" applyFill="1" applyBorder="1" applyAlignment="1">
      <alignment vertical="center" wrapText="1"/>
    </xf>
    <xf numFmtId="171" fontId="21" fillId="0" borderId="0" xfId="145" applyFont="1" applyFill="1" applyBorder="1" applyAlignment="1">
      <alignment vertical="center"/>
    </xf>
    <xf numFmtId="49" fontId="19" fillId="36" borderId="14" xfId="90" applyNumberFormat="1" applyFont="1" applyFill="1" applyBorder="1" applyAlignment="1">
      <alignment horizontal="center" vertical="center" wrapText="1"/>
      <protection/>
    </xf>
    <xf numFmtId="49" fontId="19" fillId="36" borderId="12" xfId="90" applyNumberFormat="1" applyFont="1" applyFill="1" applyBorder="1" applyAlignment="1">
      <alignment horizontal="center" vertical="center" wrapText="1"/>
      <protection/>
    </xf>
    <xf numFmtId="49" fontId="19" fillId="36" borderId="13" xfId="90" applyNumberFormat="1" applyFont="1" applyFill="1" applyBorder="1" applyAlignment="1">
      <alignment horizontal="center" vertical="center" wrapText="1"/>
      <protection/>
    </xf>
    <xf numFmtId="171" fontId="19" fillId="36" borderId="15" xfId="146" applyFont="1" applyFill="1" applyBorder="1" applyAlignment="1">
      <alignment horizontal="center" vertical="center" wrapText="1"/>
    </xf>
    <xf numFmtId="4" fontId="19" fillId="36" borderId="14" xfId="90" applyNumberFormat="1" applyFont="1" applyFill="1" applyBorder="1" applyAlignment="1">
      <alignment horizontal="center" vertical="center" wrapText="1"/>
      <protection/>
    </xf>
    <xf numFmtId="4" fontId="19" fillId="36" borderId="13" xfId="90" applyNumberFormat="1" applyFont="1" applyFill="1" applyBorder="1" applyAlignment="1">
      <alignment horizontal="center" vertical="center" wrapText="1"/>
      <protection/>
    </xf>
    <xf numFmtId="4" fontId="19" fillId="36" borderId="16" xfId="90" applyNumberFormat="1" applyFont="1" applyFill="1" applyBorder="1" applyAlignment="1">
      <alignment horizontal="center" vertical="center" wrapText="1"/>
      <protection/>
    </xf>
    <xf numFmtId="2" fontId="77" fillId="0" borderId="0" xfId="0" applyNumberFormat="1" applyFont="1" applyAlignment="1">
      <alignment horizontal="center"/>
    </xf>
    <xf numFmtId="0" fontId="77" fillId="0" borderId="0" xfId="0" applyNumberFormat="1" applyFont="1" applyAlignment="1">
      <alignment horizontal="left" vertical="center" wrapText="1"/>
    </xf>
    <xf numFmtId="2" fontId="77" fillId="0" borderId="0" xfId="0" applyNumberFormat="1" applyFont="1" applyAlignment="1">
      <alignment vertical="center" wrapText="1"/>
    </xf>
    <xf numFmtId="0" fontId="77" fillId="0" borderId="0" xfId="0" applyNumberFormat="1" applyFont="1" applyAlignment="1">
      <alignment horizontal="left" vertical="center"/>
    </xf>
    <xf numFmtId="2" fontId="77" fillId="0" borderId="0" xfId="0" applyNumberFormat="1" applyFont="1" applyAlignment="1">
      <alignment vertical="center"/>
    </xf>
    <xf numFmtId="2" fontId="77" fillId="0" borderId="0" xfId="0" applyNumberFormat="1" applyFont="1" applyAlignment="1">
      <alignment horizontal="center" vertical="center"/>
    </xf>
    <xf numFmtId="2" fontId="77" fillId="0" borderId="0" xfId="0" applyNumberFormat="1" applyFont="1" applyAlignment="1">
      <alignment horizontal="center" vertical="center" wrapText="1"/>
    </xf>
    <xf numFmtId="2" fontId="77" fillId="0" borderId="0" xfId="0" applyNumberFormat="1" applyFont="1" applyBorder="1" applyAlignment="1">
      <alignment horizontal="center" vertical="center" wrapText="1"/>
    </xf>
    <xf numFmtId="2" fontId="77" fillId="0" borderId="26" xfId="0" applyNumberFormat="1" applyFont="1" applyBorder="1" applyAlignment="1">
      <alignment vertical="center" wrapText="1"/>
    </xf>
    <xf numFmtId="2" fontId="77" fillId="0" borderId="0" xfId="0" applyNumberFormat="1" applyFont="1" applyAlignment="1">
      <alignment horizontal="center" wrapText="1"/>
    </xf>
    <xf numFmtId="2" fontId="78" fillId="0" borderId="0" xfId="0" applyNumberFormat="1" applyFont="1" applyBorder="1" applyAlignment="1">
      <alignment horizontal="center" vertical="center" wrapText="1"/>
    </xf>
    <xf numFmtId="2" fontId="77" fillId="0" borderId="0" xfId="0" applyNumberFormat="1" applyFont="1" applyBorder="1" applyAlignment="1">
      <alignment horizontal="center" vertical="center"/>
    </xf>
    <xf numFmtId="2" fontId="77" fillId="4" borderId="26" xfId="0" applyNumberFormat="1" applyFont="1" applyFill="1" applyBorder="1" applyAlignment="1">
      <alignment vertical="center" wrapText="1"/>
    </xf>
    <xf numFmtId="2" fontId="77" fillId="4" borderId="26" xfId="0" applyNumberFormat="1" applyFont="1" applyFill="1" applyBorder="1" applyAlignment="1">
      <alignment horizontal="center" vertical="center" wrapText="1"/>
    </xf>
    <xf numFmtId="2" fontId="77" fillId="4" borderId="26" xfId="0" applyNumberFormat="1" applyFont="1" applyFill="1" applyBorder="1" applyAlignment="1">
      <alignment horizontal="center" wrapText="1"/>
    </xf>
    <xf numFmtId="2" fontId="77" fillId="38" borderId="26" xfId="0" applyNumberFormat="1" applyFont="1" applyFill="1" applyBorder="1" applyAlignment="1">
      <alignment horizontal="center" wrapText="1"/>
    </xf>
    <xf numFmtId="2" fontId="77" fillId="0" borderId="5" xfId="0" applyNumberFormat="1" applyFont="1" applyBorder="1" applyAlignment="1">
      <alignment horizontal="center" vertical="center" wrapText="1"/>
    </xf>
    <xf numFmtId="2" fontId="77" fillId="0" borderId="5" xfId="0" applyNumberFormat="1" applyFont="1" applyBorder="1" applyAlignment="1">
      <alignment vertical="center" wrapText="1"/>
    </xf>
    <xf numFmtId="2" fontId="78" fillId="0" borderId="5" xfId="0" applyNumberFormat="1" applyFont="1" applyBorder="1" applyAlignment="1">
      <alignment horizontal="center" vertical="center" wrapText="1"/>
    </xf>
    <xf numFmtId="2" fontId="78" fillId="0" borderId="5" xfId="0" applyNumberFormat="1" applyFont="1" applyBorder="1" applyAlignment="1">
      <alignment vertical="center" wrapText="1"/>
    </xf>
    <xf numFmtId="2" fontId="78" fillId="38" borderId="5" xfId="0" applyNumberFormat="1" applyFont="1" applyFill="1" applyBorder="1" applyAlignment="1">
      <alignment horizontal="center" vertical="center" wrapText="1"/>
    </xf>
    <xf numFmtId="2" fontId="77" fillId="0" borderId="21" xfId="0" applyNumberFormat="1" applyFont="1" applyBorder="1" applyAlignment="1">
      <alignment vertical="center" wrapText="1"/>
    </xf>
    <xf numFmtId="2" fontId="77" fillId="0" borderId="21" xfId="0" applyNumberFormat="1" applyFont="1" applyBorder="1" applyAlignment="1">
      <alignment horizontal="center" vertical="center" wrapText="1"/>
    </xf>
    <xf numFmtId="0" fontId="77" fillId="0" borderId="27" xfId="0" applyNumberFormat="1" applyFont="1" applyBorder="1" applyAlignment="1">
      <alignment horizontal="left" vertical="center" wrapText="1"/>
    </xf>
    <xf numFmtId="0" fontId="78" fillId="0" borderId="27" xfId="0" applyNumberFormat="1" applyFont="1" applyBorder="1" applyAlignment="1">
      <alignment horizontal="left" vertical="center" wrapText="1"/>
    </xf>
    <xf numFmtId="2" fontId="77" fillId="0" borderId="28" xfId="0" applyNumberFormat="1" applyFont="1" applyBorder="1" applyAlignment="1">
      <alignment horizontal="center" vertical="center" wrapText="1"/>
    </xf>
    <xf numFmtId="2" fontId="77" fillId="0" borderId="29" xfId="0" applyNumberFormat="1" applyFont="1" applyBorder="1" applyAlignment="1">
      <alignment horizontal="center" vertical="center" wrapText="1"/>
    </xf>
    <xf numFmtId="2" fontId="77" fillId="0" borderId="12" xfId="0" applyNumberFormat="1" applyFont="1" applyBorder="1" applyAlignment="1">
      <alignment horizontal="center" vertical="center" wrapText="1"/>
    </xf>
    <xf numFmtId="2" fontId="77" fillId="0" borderId="30" xfId="0" applyNumberFormat="1" applyFont="1" applyBorder="1" applyAlignment="1">
      <alignment horizontal="center" vertical="center" wrapText="1"/>
    </xf>
    <xf numFmtId="0" fontId="77" fillId="0" borderId="31" xfId="0" applyNumberFormat="1" applyFont="1" applyBorder="1" applyAlignment="1">
      <alignment horizontal="left" vertical="center" wrapText="1"/>
    </xf>
    <xf numFmtId="0" fontId="77" fillId="0" borderId="32" xfId="0" applyNumberFormat="1" applyFont="1" applyBorder="1" applyAlignment="1">
      <alignment horizontal="left" vertical="center" wrapText="1"/>
    </xf>
    <xf numFmtId="0" fontId="77" fillId="0" borderId="33" xfId="0" applyNumberFormat="1" applyFont="1" applyBorder="1" applyAlignment="1">
      <alignment horizontal="left" vertical="center" wrapText="1"/>
    </xf>
    <xf numFmtId="2" fontId="78" fillId="0" borderId="28" xfId="0" applyNumberFormat="1" applyFont="1" applyFill="1" applyBorder="1" applyAlignment="1">
      <alignment horizontal="center" vertical="center" wrapText="1"/>
    </xf>
    <xf numFmtId="2" fontId="78" fillId="38" borderId="21" xfId="0" applyNumberFormat="1" applyFont="1" applyFill="1" applyBorder="1" applyAlignment="1">
      <alignment horizontal="center" vertical="center" wrapText="1"/>
    </xf>
    <xf numFmtId="2" fontId="77" fillId="0" borderId="17" xfId="0" applyNumberFormat="1" applyFont="1" applyBorder="1" applyAlignment="1">
      <alignment horizontal="center" vertical="center" wrapText="1"/>
    </xf>
    <xf numFmtId="2" fontId="78" fillId="0" borderId="17" xfId="0" applyNumberFormat="1" applyFont="1" applyBorder="1" applyAlignment="1">
      <alignment horizontal="center" vertical="center" wrapText="1"/>
    </xf>
    <xf numFmtId="0" fontId="77" fillId="0" borderId="34" xfId="0" applyNumberFormat="1" applyFont="1" applyBorder="1" applyAlignment="1">
      <alignment horizontal="left" vertical="center" wrapText="1"/>
    </xf>
    <xf numFmtId="2" fontId="77" fillId="0" borderId="17" xfId="0" applyNumberFormat="1" applyFont="1" applyBorder="1" applyAlignment="1">
      <alignment vertical="center" wrapText="1"/>
    </xf>
    <xf numFmtId="2" fontId="78" fillId="0" borderId="35" xfId="0" applyNumberFormat="1" applyFont="1" applyBorder="1" applyAlignment="1">
      <alignment horizontal="center" vertical="center" wrapText="1"/>
    </xf>
    <xf numFmtId="2" fontId="78" fillId="0" borderId="14" xfId="0" applyNumberFormat="1" applyFont="1" applyBorder="1" applyAlignment="1">
      <alignment vertical="center" wrapText="1"/>
    </xf>
    <xf numFmtId="0" fontId="78" fillId="0" borderId="12" xfId="0" applyNumberFormat="1" applyFont="1" applyBorder="1" applyAlignment="1">
      <alignment horizontal="left" vertical="center" wrapText="1"/>
    </xf>
    <xf numFmtId="2" fontId="78" fillId="0" borderId="36" xfId="0" applyNumberFormat="1" applyFont="1" applyBorder="1" applyAlignment="1">
      <alignment vertical="center" wrapText="1"/>
    </xf>
    <xf numFmtId="2" fontId="78" fillId="0" borderId="12" xfId="0" applyNumberFormat="1" applyFont="1" applyBorder="1" applyAlignment="1">
      <alignment horizontal="center" vertical="center" wrapText="1"/>
    </xf>
    <xf numFmtId="2" fontId="78" fillId="0" borderId="36" xfId="0" applyNumberFormat="1" applyFont="1" applyBorder="1" applyAlignment="1">
      <alignment horizontal="center" vertical="center" wrapText="1"/>
    </xf>
    <xf numFmtId="0" fontId="77" fillId="0" borderId="37" xfId="0" applyNumberFormat="1" applyFont="1" applyBorder="1" applyAlignment="1">
      <alignment horizontal="left" vertical="center" wrapText="1"/>
    </xf>
    <xf numFmtId="2" fontId="77" fillId="0" borderId="14" xfId="0" applyNumberFormat="1" applyFont="1" applyBorder="1" applyAlignment="1">
      <alignment horizontal="center" vertical="center" wrapText="1"/>
    </xf>
    <xf numFmtId="2" fontId="78" fillId="0" borderId="16" xfId="0" applyNumberFormat="1" applyFont="1" applyBorder="1" applyAlignment="1">
      <alignment horizontal="center" vertical="center" wrapText="1"/>
    </xf>
    <xf numFmtId="2" fontId="77" fillId="0" borderId="5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0" fontId="22" fillId="36" borderId="5" xfId="90" applyFont="1" applyFill="1" applyBorder="1" applyAlignment="1" applyProtection="1">
      <alignment horizontal="center" vertical="center" wrapText="1"/>
      <protection locked="0"/>
    </xf>
    <xf numFmtId="0" fontId="22" fillId="36" borderId="20" xfId="90" applyFont="1" applyFill="1" applyBorder="1" applyAlignment="1" applyProtection="1">
      <alignment horizontal="center" vertical="center" wrapText="1"/>
      <protection locked="0"/>
    </xf>
    <xf numFmtId="2" fontId="22" fillId="0" borderId="5" xfId="0" applyNumberFormat="1" applyFont="1" applyFill="1" applyBorder="1" applyAlignment="1">
      <alignment horizontal="right" vertical="center" wrapText="1"/>
    </xf>
    <xf numFmtId="2" fontId="22" fillId="0" borderId="5" xfId="0" applyNumberFormat="1" applyFont="1" applyBorder="1" applyAlignment="1">
      <alignment horizontal="right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vertical="center" wrapText="1"/>
    </xf>
    <xf numFmtId="2" fontId="22" fillId="36" borderId="5" xfId="0" applyNumberFormat="1" applyFont="1" applyFill="1" applyBorder="1" applyAlignment="1">
      <alignment vertical="center" wrapText="1"/>
    </xf>
    <xf numFmtId="0" fontId="22" fillId="0" borderId="27" xfId="0" applyNumberFormat="1" applyFont="1" applyBorder="1" applyAlignment="1">
      <alignment horizontal="center" vertical="center" wrapText="1"/>
    </xf>
    <xf numFmtId="4" fontId="22" fillId="0" borderId="28" xfId="0" applyNumberFormat="1" applyFont="1" applyBorder="1" applyAlignment="1">
      <alignment horizontal="right" vertical="center" wrapText="1"/>
    </xf>
    <xf numFmtId="0" fontId="22" fillId="39" borderId="27" xfId="0" applyNumberFormat="1" applyFont="1" applyFill="1" applyBorder="1" applyAlignment="1">
      <alignment horizontal="center" vertical="center" wrapText="1"/>
    </xf>
    <xf numFmtId="0" fontId="22" fillId="39" borderId="2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2" fontId="22" fillId="0" borderId="0" xfId="0" applyNumberFormat="1" applyFont="1" applyAlignment="1">
      <alignment vertical="center" wrapText="1"/>
    </xf>
    <xf numFmtId="2" fontId="22" fillId="4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Alignment="1">
      <alignment horizontal="center" wrapText="1"/>
    </xf>
    <xf numFmtId="2" fontId="22" fillId="40" borderId="0" xfId="0" applyNumberFormat="1" applyFont="1" applyFill="1" applyAlignment="1">
      <alignment horizontal="center" wrapText="1"/>
    </xf>
    <xf numFmtId="2" fontId="22" fillId="0" borderId="26" xfId="0" applyNumberFormat="1" applyFont="1" applyBorder="1" applyAlignment="1">
      <alignment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22" fillId="0" borderId="38" xfId="0" applyNumberFormat="1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vertical="center" wrapText="1"/>
    </xf>
    <xf numFmtId="2" fontId="22" fillId="0" borderId="17" xfId="0" applyNumberFormat="1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horizontal="right" vertical="center" wrapText="1"/>
    </xf>
    <xf numFmtId="2" fontId="22" fillId="4" borderId="26" xfId="0" applyNumberFormat="1" applyFont="1" applyFill="1" applyBorder="1" applyAlignment="1">
      <alignment vertical="center" wrapText="1"/>
    </xf>
    <xf numFmtId="2" fontId="22" fillId="40" borderId="26" xfId="0" applyNumberFormat="1" applyFont="1" applyFill="1" applyBorder="1" applyAlignment="1">
      <alignment horizontal="center" vertical="center" wrapText="1"/>
    </xf>
    <xf numFmtId="2" fontId="22" fillId="4" borderId="26" xfId="0" applyNumberFormat="1" applyFont="1" applyFill="1" applyBorder="1" applyAlignment="1">
      <alignment horizontal="center" wrapText="1"/>
    </xf>
    <xf numFmtId="2" fontId="22" fillId="40" borderId="26" xfId="0" applyNumberFormat="1" applyFont="1" applyFill="1" applyBorder="1" applyAlignment="1">
      <alignment horizontal="center" wrapText="1"/>
    </xf>
    <xf numFmtId="2" fontId="22" fillId="39" borderId="0" xfId="0" applyNumberFormat="1" applyFont="1" applyFill="1" applyBorder="1" applyAlignment="1">
      <alignment horizontal="center" vertical="center" wrapText="1"/>
    </xf>
    <xf numFmtId="2" fontId="22" fillId="39" borderId="26" xfId="0" applyNumberFormat="1" applyFont="1" applyFill="1" applyBorder="1" applyAlignment="1">
      <alignment vertical="center" wrapText="1"/>
    </xf>
    <xf numFmtId="2" fontId="22" fillId="39" borderId="26" xfId="0" applyNumberFormat="1" applyFont="1" applyFill="1" applyBorder="1" applyAlignment="1">
      <alignment horizontal="center" vertical="center" wrapText="1"/>
    </xf>
    <xf numFmtId="2" fontId="22" fillId="39" borderId="26" xfId="0" applyNumberFormat="1" applyFont="1" applyFill="1" applyBorder="1" applyAlignment="1">
      <alignment horizontal="center" wrapText="1"/>
    </xf>
    <xf numFmtId="2" fontId="22" fillId="39" borderId="0" xfId="0" applyNumberFormat="1" applyFont="1" applyFill="1" applyAlignment="1">
      <alignment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2" fontId="22" fillId="4" borderId="26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right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2" fontId="22" fillId="0" borderId="3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2" fontId="22" fillId="40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2" fontId="22" fillId="40" borderId="0" xfId="0" applyNumberFormat="1" applyFont="1" applyFill="1" applyAlignment="1">
      <alignment horizontal="center"/>
    </xf>
    <xf numFmtId="2" fontId="22" fillId="0" borderId="0" xfId="0" applyNumberFormat="1" applyFont="1" applyAlignment="1">
      <alignment horizontal="right" vertical="center" wrapText="1"/>
    </xf>
    <xf numFmtId="4" fontId="22" fillId="0" borderId="0" xfId="0" applyNumberFormat="1" applyFont="1" applyAlignment="1">
      <alignment horizontal="right" vertical="center" wrapText="1"/>
    </xf>
    <xf numFmtId="0" fontId="22" fillId="41" borderId="12" xfId="0" applyNumberFormat="1" applyFont="1" applyFill="1" applyBorder="1" applyAlignment="1">
      <alignment horizontal="center" vertical="center" wrapText="1"/>
    </xf>
    <xf numFmtId="0" fontId="22" fillId="41" borderId="36" xfId="0" applyNumberFormat="1" applyFont="1" applyFill="1" applyBorder="1" applyAlignment="1">
      <alignment horizontal="center" vertical="center" wrapText="1"/>
    </xf>
    <xf numFmtId="2" fontId="22" fillId="41" borderId="36" xfId="0" applyNumberFormat="1" applyFont="1" applyFill="1" applyBorder="1" applyAlignment="1">
      <alignment horizontal="center" vertical="center" wrapText="1"/>
    </xf>
    <xf numFmtId="2" fontId="22" fillId="41" borderId="40" xfId="0" applyNumberFormat="1" applyFont="1" applyFill="1" applyBorder="1" applyAlignment="1">
      <alignment horizontal="center" vertical="center" wrapText="1"/>
    </xf>
    <xf numFmtId="2" fontId="22" fillId="41" borderId="23" xfId="0" applyNumberFormat="1" applyFont="1" applyFill="1" applyBorder="1" applyAlignment="1">
      <alignment horizontal="center" vertical="center" wrapText="1"/>
    </xf>
    <xf numFmtId="2" fontId="22" fillId="41" borderId="24" xfId="0" applyNumberFormat="1" applyFont="1" applyFill="1" applyBorder="1" applyAlignment="1">
      <alignment horizontal="center" vertical="center" wrapText="1"/>
    </xf>
    <xf numFmtId="4" fontId="22" fillId="41" borderId="24" xfId="0" applyNumberFormat="1" applyFont="1" applyFill="1" applyBorder="1" applyAlignment="1">
      <alignment horizontal="center" vertical="center" wrapText="1"/>
    </xf>
    <xf numFmtId="2" fontId="22" fillId="36" borderId="0" xfId="0" applyNumberFormat="1" applyFont="1" applyFill="1" applyAlignment="1">
      <alignment horizontal="center" wrapText="1"/>
    </xf>
    <xf numFmtId="2" fontId="22" fillId="0" borderId="14" xfId="0" applyNumberFormat="1" applyFont="1" applyBorder="1" applyAlignment="1">
      <alignment vertical="center" wrapText="1"/>
    </xf>
    <xf numFmtId="0" fontId="22" fillId="0" borderId="27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NumberFormat="1" applyFont="1" applyBorder="1" applyAlignment="1" applyProtection="1">
      <alignment horizontal="center" vertical="center" wrapText="1"/>
      <protection locked="0"/>
    </xf>
    <xf numFmtId="2" fontId="22" fillId="0" borderId="5" xfId="0" applyNumberFormat="1" applyFont="1" applyBorder="1" applyAlignment="1" applyProtection="1">
      <alignment horizontal="right" vertical="center" wrapText="1"/>
      <protection locked="0"/>
    </xf>
    <xf numFmtId="4" fontId="22" fillId="0" borderId="28" xfId="0" applyNumberFormat="1" applyFont="1" applyBorder="1" applyAlignment="1" applyProtection="1">
      <alignment horizontal="right" vertical="center" wrapText="1"/>
      <protection locked="0"/>
    </xf>
    <xf numFmtId="2" fontId="22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22" fillId="38" borderId="5" xfId="0" applyNumberFormat="1" applyFont="1" applyFill="1" applyBorder="1" applyAlignment="1" applyProtection="1">
      <alignment horizontal="right" vertical="center" wrapText="1"/>
      <protection locked="0"/>
    </xf>
    <xf numFmtId="4" fontId="22" fillId="38" borderId="28" xfId="0" applyNumberFormat="1" applyFont="1" applyFill="1" applyBorder="1" applyAlignment="1" applyProtection="1">
      <alignment horizontal="right" vertical="center" wrapText="1"/>
      <protection locked="0"/>
    </xf>
    <xf numFmtId="0" fontId="22" fillId="36" borderId="2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5" xfId="0" applyNumberFormat="1" applyFont="1" applyBorder="1" applyAlignment="1" applyProtection="1">
      <alignment horizontal="center" vertical="center" wrapText="1"/>
      <protection locked="0"/>
    </xf>
    <xf numFmtId="2" fontId="22" fillId="0" borderId="14" xfId="0" applyNumberFormat="1" applyFont="1" applyBorder="1" applyAlignment="1" applyProtection="1">
      <alignment horizontal="right" vertical="center" wrapText="1"/>
      <protection locked="0"/>
    </xf>
    <xf numFmtId="4" fontId="22" fillId="0" borderId="16" xfId="0" applyNumberFormat="1" applyFont="1" applyBorder="1" applyAlignment="1" applyProtection="1">
      <alignment horizontal="right" vertical="center" wrapText="1"/>
      <protection locked="0"/>
    </xf>
    <xf numFmtId="2" fontId="79" fillId="0" borderId="5" xfId="0" applyNumberFormat="1" applyFont="1" applyBorder="1" applyAlignment="1">
      <alignment vertical="center" wrapText="1"/>
    </xf>
    <xf numFmtId="2" fontId="22" fillId="4" borderId="26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Border="1" applyAlignment="1">
      <alignment vertical="center" wrapText="1"/>
    </xf>
    <xf numFmtId="0" fontId="79" fillId="0" borderId="20" xfId="0" applyNumberFormat="1" applyFont="1" applyBorder="1" applyAlignment="1" applyProtection="1">
      <alignment horizontal="center" vertical="center" wrapText="1"/>
      <protection locked="0"/>
    </xf>
    <xf numFmtId="4" fontId="22" fillId="0" borderId="28" xfId="0" applyNumberFormat="1" applyFont="1" applyBorder="1" applyAlignment="1" applyProtection="1">
      <alignment horizontal="center" vertical="center" wrapText="1"/>
      <protection locked="0"/>
    </xf>
    <xf numFmtId="2" fontId="22" fillId="0" borderId="5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41" xfId="0" applyNumberFormat="1" applyFont="1" applyBorder="1" applyAlignment="1">
      <alignment horizontal="center" vertical="center" wrapText="1"/>
    </xf>
    <xf numFmtId="0" fontId="79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42" xfId="0" applyFont="1" applyBorder="1" applyAlignment="1">
      <alignment horizontal="left" vertical="center"/>
    </xf>
    <xf numFmtId="4" fontId="80" fillId="0" borderId="42" xfId="0" applyNumberFormat="1" applyFont="1" applyBorder="1" applyAlignment="1">
      <alignment horizontal="center" vertical="center"/>
    </xf>
    <xf numFmtId="196" fontId="80" fillId="0" borderId="43" xfId="0" applyNumberFormat="1" applyFont="1" applyBorder="1" applyAlignment="1">
      <alignment horizontal="center" vertical="center"/>
    </xf>
    <xf numFmtId="0" fontId="79" fillId="36" borderId="5" xfId="90" applyFont="1" applyFill="1" applyBorder="1" applyAlignment="1" applyProtection="1">
      <alignment horizontal="center" vertical="center" wrapText="1"/>
      <protection locked="0"/>
    </xf>
    <xf numFmtId="2" fontId="22" fillId="0" borderId="20" xfId="0" applyNumberFormat="1" applyFont="1" applyBorder="1" applyAlignment="1" applyProtection="1">
      <alignment horizontal="center" vertical="center" wrapText="1"/>
      <protection locked="0"/>
    </xf>
    <xf numFmtId="2" fontId="22" fillId="0" borderId="20" xfId="0" applyNumberFormat="1" applyFont="1" applyBorder="1" applyAlignment="1">
      <alignment horizontal="center" vertical="center" wrapText="1"/>
    </xf>
    <xf numFmtId="0" fontId="80" fillId="0" borderId="44" xfId="0" applyFont="1" applyBorder="1" applyAlignment="1">
      <alignment horizontal="left" vertical="center"/>
    </xf>
    <xf numFmtId="0" fontId="80" fillId="0" borderId="21" xfId="0" applyFont="1" applyBorder="1" applyAlignment="1">
      <alignment horizontal="left" vertical="center"/>
    </xf>
    <xf numFmtId="0" fontId="80" fillId="0" borderId="17" xfId="0" applyFont="1" applyBorder="1" applyAlignment="1">
      <alignment horizontal="left" vertical="center"/>
    </xf>
    <xf numFmtId="2" fontId="22" fillId="36" borderId="5" xfId="0" applyNumberFormat="1" applyFont="1" applyFill="1" applyBorder="1" applyAlignment="1">
      <alignment horizontal="center" vertical="center" wrapText="1"/>
    </xf>
    <xf numFmtId="2" fontId="22" fillId="36" borderId="5" xfId="0" applyNumberFormat="1" applyFont="1" applyFill="1" applyBorder="1" applyAlignment="1">
      <alignment horizontal="right" vertical="center" wrapText="1"/>
    </xf>
    <xf numFmtId="2" fontId="22" fillId="36" borderId="5" xfId="0" applyNumberFormat="1" applyFont="1" applyFill="1" applyBorder="1" applyAlignment="1" applyProtection="1">
      <alignment horizontal="right" vertical="center" wrapText="1"/>
      <protection locked="0"/>
    </xf>
    <xf numFmtId="4" fontId="22" fillId="36" borderId="28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5" xfId="0" applyNumberFormat="1" applyFont="1" applyBorder="1" applyAlignment="1" quotePrefix="1">
      <alignment horizontal="right" vertical="center" wrapText="1"/>
    </xf>
    <xf numFmtId="0" fontId="11" fillId="36" borderId="5" xfId="90" applyFont="1" applyFill="1" applyBorder="1" applyAlignment="1" applyProtection="1">
      <alignment horizontal="center" vertical="center" wrapText="1"/>
      <protection locked="0"/>
    </xf>
    <xf numFmtId="0" fontId="79" fillId="0" borderId="21" xfId="0" applyNumberFormat="1" applyFont="1" applyBorder="1" applyAlignment="1" applyProtection="1">
      <alignment horizontal="center" vertical="center" wrapText="1"/>
      <protection locked="0"/>
    </xf>
    <xf numFmtId="2" fontId="22" fillId="0" borderId="12" xfId="0" applyNumberFormat="1" applyFont="1" applyBorder="1" applyAlignment="1">
      <alignment horizontal="center" wrapText="1"/>
    </xf>
    <xf numFmtId="0" fontId="18" fillId="0" borderId="0" xfId="90" applyFont="1" applyFill="1" applyAlignment="1">
      <alignment vertical="center"/>
      <protection/>
    </xf>
    <xf numFmtId="171" fontId="3" fillId="0" borderId="0" xfId="146" applyFont="1" applyFill="1" applyBorder="1" applyAlignment="1">
      <alignment horizontal="center" vertical="center" wrapText="1"/>
    </xf>
    <xf numFmtId="0" fontId="18" fillId="0" borderId="45" xfId="90" applyNumberFormat="1" applyFont="1" applyFill="1" applyBorder="1" applyAlignment="1" applyProtection="1">
      <alignment horizontal="justify" vertical="justify"/>
      <protection locked="0"/>
    </xf>
    <xf numFmtId="0" fontId="18" fillId="0" borderId="46" xfId="90" applyNumberFormat="1" applyFont="1" applyFill="1" applyBorder="1" applyAlignment="1" applyProtection="1">
      <alignment horizontal="justify" vertical="justify"/>
      <protection locked="0"/>
    </xf>
    <xf numFmtId="0" fontId="18" fillId="0" borderId="39" xfId="90" applyNumberFormat="1" applyFont="1" applyFill="1" applyBorder="1" applyAlignment="1" applyProtection="1">
      <alignment horizontal="justify" vertical="justify"/>
      <protection locked="0"/>
    </xf>
    <xf numFmtId="0" fontId="18" fillId="0" borderId="47" xfId="90" applyNumberFormat="1" applyFont="1" applyFill="1" applyBorder="1" applyAlignment="1" applyProtection="1">
      <alignment horizontal="justify" vertical="justify"/>
      <protection locked="0"/>
    </xf>
    <xf numFmtId="0" fontId="18" fillId="0" borderId="0" xfId="90" applyNumberFormat="1" applyFont="1" applyFill="1" applyBorder="1" applyAlignment="1" applyProtection="1">
      <alignment horizontal="justify" vertical="justify"/>
      <protection locked="0"/>
    </xf>
    <xf numFmtId="0" fontId="18" fillId="0" borderId="48" xfId="90" applyNumberFormat="1" applyFont="1" applyFill="1" applyBorder="1" applyAlignment="1" applyProtection="1">
      <alignment horizontal="justify" vertical="justify"/>
      <protection locked="0"/>
    </xf>
    <xf numFmtId="0" fontId="18" fillId="0" borderId="47" xfId="90" applyFont="1" applyFill="1" applyBorder="1" applyAlignment="1" applyProtection="1">
      <alignment horizontal="left" vertical="center" wrapText="1"/>
      <protection locked="0"/>
    </xf>
    <xf numFmtId="0" fontId="0" fillId="0" borderId="0" xfId="94" applyFont="1" applyBorder="1" applyAlignment="1">
      <alignment horizontal="left" vertical="center" wrapText="1"/>
      <protection/>
    </xf>
    <xf numFmtId="0" fontId="0" fillId="0" borderId="48" xfId="94" applyFont="1" applyBorder="1" applyAlignment="1">
      <alignment horizontal="left" vertical="center" wrapText="1"/>
      <protection/>
    </xf>
    <xf numFmtId="0" fontId="0" fillId="0" borderId="47" xfId="94" applyFont="1" applyBorder="1" applyAlignment="1">
      <alignment horizontal="left" vertical="center" wrapText="1"/>
      <protection/>
    </xf>
    <xf numFmtId="0" fontId="18" fillId="0" borderId="47" xfId="90" applyFont="1" applyFill="1" applyBorder="1" applyAlignment="1" applyProtection="1">
      <alignment horizontal="left"/>
      <protection locked="0"/>
    </xf>
    <xf numFmtId="0" fontId="18" fillId="0" borderId="0" xfId="90" applyFont="1" applyFill="1" applyBorder="1" applyAlignment="1" applyProtection="1">
      <alignment horizontal="left"/>
      <protection locked="0"/>
    </xf>
    <xf numFmtId="0" fontId="18" fillId="0" borderId="48" xfId="90" applyFont="1" applyFill="1" applyBorder="1" applyAlignment="1" applyProtection="1">
      <alignment horizontal="left"/>
      <protection locked="0"/>
    </xf>
    <xf numFmtId="0" fontId="18" fillId="0" borderId="49" xfId="90" applyFont="1" applyFill="1" applyBorder="1" applyAlignment="1">
      <alignment horizontal="center" vertical="center"/>
      <protection/>
    </xf>
    <xf numFmtId="0" fontId="18" fillId="0" borderId="50" xfId="90" applyFont="1" applyFill="1" applyBorder="1" applyAlignment="1">
      <alignment vertical="center"/>
      <protection/>
    </xf>
    <xf numFmtId="0" fontId="18" fillId="0" borderId="0" xfId="90" applyFont="1" applyFill="1" applyAlignment="1">
      <alignment horizontal="center" vertical="center"/>
      <protection/>
    </xf>
    <xf numFmtId="0" fontId="18" fillId="0" borderId="50" xfId="90" applyFont="1" applyFill="1" applyBorder="1" applyAlignment="1">
      <alignment horizontal="center" vertical="center"/>
      <protection/>
    </xf>
    <xf numFmtId="2" fontId="77" fillId="4" borderId="26" xfId="0" applyNumberFormat="1" applyFont="1" applyFill="1" applyBorder="1" applyAlignment="1">
      <alignment horizontal="center" vertical="center" wrapText="1"/>
    </xf>
    <xf numFmtId="2" fontId="77" fillId="4" borderId="26" xfId="0" applyNumberFormat="1" applyFont="1" applyFill="1" applyBorder="1" applyAlignment="1">
      <alignment horizontal="center" vertical="center"/>
    </xf>
    <xf numFmtId="0" fontId="81" fillId="0" borderId="45" xfId="0" applyNumberFormat="1" applyFont="1" applyBorder="1" applyAlignment="1">
      <alignment horizontal="left" vertical="center"/>
    </xf>
    <xf numFmtId="0" fontId="81" fillId="0" borderId="39" xfId="0" applyNumberFormat="1" applyFont="1" applyBorder="1" applyAlignment="1">
      <alignment horizontal="left" vertical="center"/>
    </xf>
    <xf numFmtId="0" fontId="81" fillId="0" borderId="47" xfId="0" applyNumberFormat="1" applyFont="1" applyBorder="1" applyAlignment="1">
      <alignment horizontal="left" vertical="center" wrapText="1"/>
    </xf>
    <xf numFmtId="0" fontId="81" fillId="0" borderId="48" xfId="0" applyNumberFormat="1" applyFont="1" applyBorder="1" applyAlignment="1">
      <alignment horizontal="left" vertical="center" wrapText="1"/>
    </xf>
    <xf numFmtId="0" fontId="81" fillId="0" borderId="47" xfId="0" applyNumberFormat="1" applyFont="1" applyBorder="1" applyAlignment="1">
      <alignment horizontal="left" vertical="center"/>
    </xf>
    <xf numFmtId="0" fontId="81" fillId="0" borderId="48" xfId="0" applyNumberFormat="1" applyFont="1" applyBorder="1" applyAlignment="1">
      <alignment horizontal="left" vertical="center"/>
    </xf>
    <xf numFmtId="2" fontId="81" fillId="0" borderId="45" xfId="0" applyNumberFormat="1" applyFont="1" applyBorder="1" applyAlignment="1">
      <alignment horizontal="center" vertical="center" wrapText="1"/>
    </xf>
    <xf numFmtId="2" fontId="81" fillId="0" borderId="46" xfId="0" applyNumberFormat="1" applyFont="1" applyBorder="1" applyAlignment="1">
      <alignment horizontal="center" vertical="center" wrapText="1"/>
    </xf>
    <xf numFmtId="2" fontId="81" fillId="0" borderId="39" xfId="0" applyNumberFormat="1" applyFont="1" applyBorder="1" applyAlignment="1">
      <alignment horizontal="center" vertical="center" wrapText="1"/>
    </xf>
    <xf numFmtId="2" fontId="81" fillId="0" borderId="22" xfId="0" applyNumberFormat="1" applyFont="1" applyBorder="1" applyAlignment="1">
      <alignment horizontal="center" vertical="center" wrapText="1"/>
    </xf>
    <xf numFmtId="2" fontId="81" fillId="0" borderId="23" xfId="0" applyNumberFormat="1" applyFont="1" applyBorder="1" applyAlignment="1">
      <alignment horizontal="center" vertical="center" wrapText="1"/>
    </xf>
    <xf numFmtId="2" fontId="81" fillId="0" borderId="24" xfId="0" applyNumberFormat="1" applyFont="1" applyBorder="1" applyAlignment="1">
      <alignment horizontal="center" vertical="center" wrapText="1"/>
    </xf>
    <xf numFmtId="2" fontId="81" fillId="0" borderId="45" xfId="0" applyNumberFormat="1" applyFont="1" applyBorder="1" applyAlignment="1">
      <alignment horizontal="center" vertical="center"/>
    </xf>
    <xf numFmtId="2" fontId="81" fillId="0" borderId="46" xfId="0" applyNumberFormat="1" applyFont="1" applyBorder="1" applyAlignment="1">
      <alignment horizontal="center" vertical="center"/>
    </xf>
    <xf numFmtId="2" fontId="81" fillId="0" borderId="39" xfId="0" applyNumberFormat="1" applyFont="1" applyBorder="1" applyAlignment="1">
      <alignment horizontal="center" vertical="center"/>
    </xf>
    <xf numFmtId="2" fontId="81" fillId="0" borderId="47" xfId="0" applyNumberFormat="1" applyFont="1" applyBorder="1" applyAlignment="1">
      <alignment horizontal="center" vertical="center"/>
    </xf>
    <xf numFmtId="2" fontId="81" fillId="0" borderId="0" xfId="0" applyNumberFormat="1" applyFont="1" applyBorder="1" applyAlignment="1">
      <alignment horizontal="center" vertical="center"/>
    </xf>
    <xf numFmtId="2" fontId="81" fillId="0" borderId="48" xfId="0" applyNumberFormat="1" applyFont="1" applyBorder="1" applyAlignment="1">
      <alignment horizontal="center" vertical="center"/>
    </xf>
    <xf numFmtId="2" fontId="78" fillId="0" borderId="37" xfId="0" applyNumberFormat="1" applyFont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center" vertical="center" wrapText="1"/>
    </xf>
    <xf numFmtId="2" fontId="78" fillId="0" borderId="16" xfId="0" applyNumberFormat="1" applyFont="1" applyBorder="1" applyAlignment="1">
      <alignment horizontal="center" vertical="center" wrapText="1"/>
    </xf>
    <xf numFmtId="2" fontId="78" fillId="0" borderId="13" xfId="0" applyNumberFormat="1" applyFont="1" applyBorder="1" applyAlignment="1">
      <alignment horizontal="center" vertical="center" wrapText="1"/>
    </xf>
    <xf numFmtId="2" fontId="77" fillId="0" borderId="51" xfId="0" applyNumberFormat="1" applyFont="1" applyBorder="1" applyAlignment="1">
      <alignment horizontal="center" vertical="center" wrapText="1"/>
    </xf>
    <xf numFmtId="2" fontId="77" fillId="0" borderId="52" xfId="0" applyNumberFormat="1" applyFont="1" applyBorder="1" applyAlignment="1">
      <alignment horizontal="center" vertical="center" wrapText="1"/>
    </xf>
    <xf numFmtId="2" fontId="77" fillId="0" borderId="53" xfId="0" applyNumberFormat="1" applyFont="1" applyBorder="1" applyAlignment="1">
      <alignment horizontal="center" vertical="center" wrapText="1"/>
    </xf>
    <xf numFmtId="2" fontId="77" fillId="0" borderId="54" xfId="0" applyNumberFormat="1" applyFont="1" applyBorder="1" applyAlignment="1">
      <alignment horizontal="center" vertical="center" wrapText="1"/>
    </xf>
    <xf numFmtId="2" fontId="77" fillId="0" borderId="37" xfId="0" applyNumberFormat="1" applyFont="1" applyBorder="1" applyAlignment="1">
      <alignment horizontal="center" vertical="center" wrapText="1"/>
    </xf>
    <xf numFmtId="2" fontId="77" fillId="0" borderId="14" xfId="0" applyNumberFormat="1" applyFont="1" applyBorder="1" applyAlignment="1">
      <alignment horizontal="center" vertical="center" wrapText="1"/>
    </xf>
    <xf numFmtId="2" fontId="77" fillId="0" borderId="16" xfId="0" applyNumberFormat="1" applyFont="1" applyBorder="1" applyAlignment="1">
      <alignment horizontal="center" vertical="center" wrapText="1"/>
    </xf>
    <xf numFmtId="2" fontId="78" fillId="0" borderId="55" xfId="0" applyNumberFormat="1" applyFont="1" applyBorder="1" applyAlignment="1">
      <alignment horizontal="right" vertical="center" wrapText="1"/>
    </xf>
    <xf numFmtId="2" fontId="78" fillId="0" borderId="56" xfId="0" applyNumberFormat="1" applyFont="1" applyBorder="1" applyAlignment="1">
      <alignment horizontal="right" vertical="center" wrapText="1"/>
    </xf>
    <xf numFmtId="2" fontId="78" fillId="0" borderId="57" xfId="0" applyNumberFormat="1" applyFont="1" applyBorder="1" applyAlignment="1">
      <alignment horizontal="right" vertical="center" wrapText="1"/>
    </xf>
    <xf numFmtId="186" fontId="78" fillId="38" borderId="55" xfId="0" applyNumberFormat="1" applyFont="1" applyFill="1" applyBorder="1" applyAlignment="1">
      <alignment horizontal="center" vertical="center" wrapText="1"/>
    </xf>
    <xf numFmtId="186" fontId="78" fillId="38" borderId="58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Alignment="1">
      <alignment horizontal="center" vertical="center" wrapText="1"/>
    </xf>
    <xf numFmtId="2" fontId="77" fillId="0" borderId="37" xfId="0" applyNumberFormat="1" applyFont="1" applyBorder="1" applyAlignment="1">
      <alignment horizontal="center" vertical="center"/>
    </xf>
    <xf numFmtId="2" fontId="77" fillId="0" borderId="14" xfId="0" applyNumberFormat="1" applyFont="1" applyBorder="1" applyAlignment="1">
      <alignment horizontal="center" vertical="center"/>
    </xf>
    <xf numFmtId="2" fontId="77" fillId="0" borderId="16" xfId="0" applyNumberFormat="1" applyFont="1" applyBorder="1" applyAlignment="1">
      <alignment horizontal="center" vertical="center"/>
    </xf>
    <xf numFmtId="2" fontId="81" fillId="0" borderId="45" xfId="0" applyNumberFormat="1" applyFont="1" applyBorder="1" applyAlignment="1">
      <alignment horizontal="left" vertical="center"/>
    </xf>
    <xf numFmtId="2" fontId="81" fillId="0" borderId="46" xfId="0" applyNumberFormat="1" applyFont="1" applyBorder="1" applyAlignment="1">
      <alignment horizontal="left" vertical="center"/>
    </xf>
    <xf numFmtId="2" fontId="81" fillId="0" borderId="39" xfId="0" applyNumberFormat="1" applyFont="1" applyBorder="1" applyAlignment="1">
      <alignment horizontal="left" vertical="center"/>
    </xf>
    <xf numFmtId="2" fontId="81" fillId="0" borderId="22" xfId="0" applyNumberFormat="1" applyFont="1" applyBorder="1" applyAlignment="1">
      <alignment horizontal="left" vertical="center"/>
    </xf>
    <xf numFmtId="2" fontId="81" fillId="0" borderId="23" xfId="0" applyNumberFormat="1" applyFont="1" applyBorder="1" applyAlignment="1">
      <alignment horizontal="left" vertical="center"/>
    </xf>
    <xf numFmtId="2" fontId="81" fillId="0" borderId="24" xfId="0" applyNumberFormat="1" applyFont="1" applyBorder="1" applyAlignment="1">
      <alignment horizontal="left" vertical="center"/>
    </xf>
    <xf numFmtId="2" fontId="82" fillId="0" borderId="46" xfId="0" applyNumberFormat="1" applyFont="1" applyBorder="1" applyAlignment="1">
      <alignment horizontal="center" vertical="center"/>
    </xf>
    <xf numFmtId="2" fontId="77" fillId="0" borderId="46" xfId="0" applyNumberFormat="1" applyFont="1" applyBorder="1" applyAlignment="1">
      <alignment horizontal="center" vertical="center"/>
    </xf>
    <xf numFmtId="2" fontId="77" fillId="0" borderId="0" xfId="0" applyNumberFormat="1" applyFont="1" applyBorder="1" applyAlignment="1">
      <alignment horizontal="center" vertical="center"/>
    </xf>
    <xf numFmtId="2" fontId="77" fillId="0" borderId="23" xfId="0" applyNumberFormat="1" applyFont="1" applyBorder="1" applyAlignment="1">
      <alignment horizontal="center" vertical="center"/>
    </xf>
    <xf numFmtId="0" fontId="77" fillId="0" borderId="45" xfId="0" applyNumberFormat="1" applyFont="1" applyBorder="1" applyAlignment="1">
      <alignment horizontal="center" vertical="center" wrapText="1"/>
    </xf>
    <xf numFmtId="0" fontId="77" fillId="0" borderId="46" xfId="0" applyNumberFormat="1" applyFont="1" applyBorder="1" applyAlignment="1">
      <alignment horizontal="center" vertical="center" wrapText="1"/>
    </xf>
    <xf numFmtId="0" fontId="77" fillId="0" borderId="47" xfId="0" applyNumberFormat="1" applyFont="1" applyBorder="1" applyAlignment="1">
      <alignment horizontal="center" vertical="center" wrapText="1"/>
    </xf>
    <xf numFmtId="0" fontId="77" fillId="0" borderId="0" xfId="0" applyNumberFormat="1" applyFont="1" applyBorder="1" applyAlignment="1">
      <alignment horizontal="center" vertical="center" wrapText="1"/>
    </xf>
    <xf numFmtId="0" fontId="77" fillId="0" borderId="22" xfId="0" applyNumberFormat="1" applyFont="1" applyBorder="1" applyAlignment="1">
      <alignment horizontal="center" vertical="center" wrapText="1"/>
    </xf>
    <xf numFmtId="0" fontId="77" fillId="0" borderId="23" xfId="0" applyNumberFormat="1" applyFont="1" applyBorder="1" applyAlignment="1">
      <alignment horizontal="center" vertical="center" wrapText="1"/>
    </xf>
    <xf numFmtId="2" fontId="77" fillId="0" borderId="46" xfId="0" applyNumberFormat="1" applyFont="1" applyBorder="1" applyAlignment="1">
      <alignment horizontal="center" vertical="center" wrapText="1"/>
    </xf>
    <xf numFmtId="2" fontId="77" fillId="0" borderId="39" xfId="0" applyNumberFormat="1" applyFont="1" applyBorder="1" applyAlignment="1">
      <alignment horizontal="center" vertical="center" wrapText="1"/>
    </xf>
    <xf numFmtId="2" fontId="77" fillId="0" borderId="0" xfId="0" applyNumberFormat="1" applyFont="1" applyBorder="1" applyAlignment="1">
      <alignment horizontal="center" vertical="center" wrapText="1"/>
    </xf>
    <xf numFmtId="2" fontId="77" fillId="0" borderId="48" xfId="0" applyNumberFormat="1" applyFont="1" applyBorder="1" applyAlignment="1">
      <alignment horizontal="center" vertical="center" wrapText="1"/>
    </xf>
    <xf numFmtId="2" fontId="77" fillId="0" borderId="23" xfId="0" applyNumberFormat="1" applyFont="1" applyBorder="1" applyAlignment="1">
      <alignment horizontal="center" vertical="center" wrapText="1"/>
    </xf>
    <xf numFmtId="2" fontId="77" fillId="0" borderId="24" xfId="0" applyNumberFormat="1" applyFont="1" applyBorder="1" applyAlignment="1">
      <alignment horizontal="center" vertical="center" wrapText="1"/>
    </xf>
    <xf numFmtId="2" fontId="78" fillId="0" borderId="45" xfId="0" applyNumberFormat="1" applyFont="1" applyBorder="1" applyAlignment="1">
      <alignment horizontal="center" vertical="center" wrapText="1"/>
    </xf>
    <xf numFmtId="2" fontId="78" fillId="0" borderId="39" xfId="0" applyNumberFormat="1" applyFont="1" applyBorder="1" applyAlignment="1">
      <alignment horizontal="center" vertical="center" wrapText="1"/>
    </xf>
    <xf numFmtId="14" fontId="81" fillId="0" borderId="47" xfId="0" applyNumberFormat="1" applyFont="1" applyBorder="1" applyAlignment="1">
      <alignment horizontal="center" vertical="center" wrapText="1"/>
    </xf>
    <xf numFmtId="14" fontId="81" fillId="0" borderId="48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10" fontId="2" fillId="0" borderId="59" xfId="0" applyNumberFormat="1" applyFont="1" applyBorder="1" applyAlignment="1">
      <alignment horizontal="center" vertical="center"/>
    </xf>
    <xf numFmtId="10" fontId="2" fillId="0" borderId="36" xfId="0" applyNumberFormat="1" applyFont="1" applyBorder="1" applyAlignment="1">
      <alignment horizontal="center" vertical="center"/>
    </xf>
    <xf numFmtId="10" fontId="2" fillId="0" borderId="30" xfId="0" applyNumberFormat="1" applyFont="1" applyBorder="1" applyAlignment="1">
      <alignment horizontal="center" vertical="center"/>
    </xf>
    <xf numFmtId="10" fontId="2" fillId="0" borderId="45" xfId="0" applyNumberFormat="1" applyFont="1" applyBorder="1" applyAlignment="1">
      <alignment horizontal="center" vertical="center"/>
    </xf>
    <xf numFmtId="10" fontId="2" fillId="0" borderId="39" xfId="0" applyNumberFormat="1" applyFont="1" applyBorder="1" applyAlignment="1">
      <alignment horizontal="center" vertical="center"/>
    </xf>
    <xf numFmtId="2" fontId="79" fillId="39" borderId="4" xfId="0" applyNumberFormat="1" applyFont="1" applyFill="1" applyBorder="1" applyAlignment="1">
      <alignment horizontal="left" vertical="center" wrapText="1"/>
    </xf>
    <xf numFmtId="2" fontId="79" fillId="39" borderId="19" xfId="0" applyNumberFormat="1" applyFont="1" applyFill="1" applyBorder="1" applyAlignment="1">
      <alignment horizontal="left" vertical="center" wrapText="1"/>
    </xf>
    <xf numFmtId="2" fontId="79" fillId="39" borderId="41" xfId="0" applyNumberFormat="1" applyFont="1" applyFill="1" applyBorder="1" applyAlignment="1">
      <alignment horizontal="left" vertical="center" wrapText="1"/>
    </xf>
    <xf numFmtId="2" fontId="22" fillId="0" borderId="37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2" fontId="22" fillId="0" borderId="51" xfId="0" applyNumberFormat="1" applyFont="1" applyBorder="1" applyAlignment="1">
      <alignment horizontal="center" wrapText="1"/>
    </xf>
    <xf numFmtId="2" fontId="22" fillId="0" borderId="52" xfId="0" applyNumberFormat="1" applyFont="1" applyBorder="1" applyAlignment="1">
      <alignment horizontal="center" wrapText="1"/>
    </xf>
    <xf numFmtId="2" fontId="22" fillId="0" borderId="60" xfId="0" applyNumberFormat="1" applyFont="1" applyBorder="1" applyAlignment="1">
      <alignment horizontal="center" wrapText="1"/>
    </xf>
    <xf numFmtId="2" fontId="22" fillId="0" borderId="4" xfId="0" applyNumberFormat="1" applyFont="1" applyBorder="1" applyAlignment="1">
      <alignment horizontal="left" vertical="center" wrapText="1"/>
    </xf>
    <xf numFmtId="2" fontId="22" fillId="0" borderId="19" xfId="0" applyNumberFormat="1" applyFont="1" applyBorder="1" applyAlignment="1">
      <alignment horizontal="left" vertical="center" wrapText="1"/>
    </xf>
    <xf numFmtId="2" fontId="22" fillId="0" borderId="41" xfId="0" applyNumberFormat="1" applyFont="1" applyBorder="1" applyAlignment="1">
      <alignment horizontal="left" vertical="center" wrapText="1"/>
    </xf>
    <xf numFmtId="2" fontId="22" fillId="4" borderId="26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 wrapText="1"/>
    </xf>
    <xf numFmtId="2" fontId="22" fillId="0" borderId="21" xfId="0" applyNumberFormat="1" applyFont="1" applyBorder="1" applyAlignment="1" applyProtection="1">
      <alignment vertical="center" wrapText="1"/>
      <protection locked="0"/>
    </xf>
    <xf numFmtId="2" fontId="22" fillId="0" borderId="17" xfId="0" applyNumberFormat="1" applyFont="1" applyBorder="1" applyAlignment="1" applyProtection="1">
      <alignment vertical="center" wrapText="1"/>
      <protection locked="0"/>
    </xf>
    <xf numFmtId="4" fontId="22" fillId="0" borderId="29" xfId="0" applyNumberFormat="1" applyFont="1" applyBorder="1" applyAlignment="1" applyProtection="1">
      <alignment vertical="center" wrapText="1"/>
      <protection locked="0"/>
    </xf>
    <xf numFmtId="4" fontId="22" fillId="0" borderId="35" xfId="0" applyNumberFormat="1" applyFont="1" applyBorder="1" applyAlignment="1" applyProtection="1">
      <alignment vertical="center" wrapText="1"/>
      <protection locked="0"/>
    </xf>
    <xf numFmtId="0" fontId="22" fillId="0" borderId="21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NumberFormat="1" applyFont="1" applyBorder="1" applyAlignment="1" applyProtection="1">
      <alignment horizontal="center" vertical="center" wrapText="1"/>
      <protection locked="0"/>
    </xf>
    <xf numFmtId="2" fontId="22" fillId="4" borderId="26" xfId="0" applyNumberFormat="1" applyFont="1" applyFill="1" applyBorder="1" applyAlignment="1">
      <alignment horizontal="center" vertical="center" wrapText="1"/>
    </xf>
    <xf numFmtId="0" fontId="79" fillId="0" borderId="21" xfId="0" applyNumberFormat="1" applyFont="1" applyBorder="1" applyAlignment="1" applyProtection="1">
      <alignment horizontal="center" vertical="center" wrapText="1"/>
      <protection locked="0"/>
    </xf>
    <xf numFmtId="0" fontId="79" fillId="0" borderId="17" xfId="0" applyNumberFormat="1" applyFont="1" applyBorder="1" applyAlignment="1" applyProtection="1">
      <alignment horizontal="center" vertical="center" wrapText="1"/>
      <protection locked="0"/>
    </xf>
    <xf numFmtId="0" fontId="22" fillId="0" borderId="31" xfId="0" applyNumberFormat="1" applyFont="1" applyBorder="1" applyAlignment="1" applyProtection="1">
      <alignment horizontal="center" vertical="center" wrapText="1"/>
      <protection locked="0"/>
    </xf>
    <xf numFmtId="0" fontId="22" fillId="0" borderId="34" xfId="0" applyNumberFormat="1" applyFont="1" applyBorder="1" applyAlignment="1" applyProtection="1">
      <alignment horizontal="center" vertical="center" wrapText="1"/>
      <protection locked="0"/>
    </xf>
    <xf numFmtId="0" fontId="23" fillId="0" borderId="45" xfId="0" applyNumberFormat="1" applyFont="1" applyBorder="1" applyAlignment="1">
      <alignment horizontal="center" vertical="center" wrapText="1"/>
    </xf>
    <xf numFmtId="0" fontId="23" fillId="0" borderId="46" xfId="0" applyNumberFormat="1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7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23" fillId="0" borderId="22" xfId="0" applyNumberFormat="1" applyFon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left" vertical="center"/>
    </xf>
    <xf numFmtId="0" fontId="2" fillId="0" borderId="46" xfId="0" applyNumberFormat="1" applyFont="1" applyBorder="1" applyAlignment="1">
      <alignment horizontal="left" vertical="center"/>
    </xf>
    <xf numFmtId="0" fontId="2" fillId="0" borderId="39" xfId="0" applyNumberFormat="1" applyFont="1" applyBorder="1" applyAlignment="1">
      <alignment horizontal="left" vertical="center"/>
    </xf>
    <xf numFmtId="2" fontId="2" fillId="0" borderId="59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2" fillId="0" borderId="61" xfId="0" applyNumberFormat="1" applyFont="1" applyBorder="1" applyAlignment="1">
      <alignment horizontal="center" vertical="center" wrapText="1"/>
    </xf>
    <xf numFmtId="2" fontId="22" fillId="0" borderId="62" xfId="0" applyNumberFormat="1" applyFont="1" applyBorder="1" applyAlignment="1">
      <alignment horizontal="center" vertical="center" wrapText="1"/>
    </xf>
    <xf numFmtId="4" fontId="80" fillId="0" borderId="63" xfId="0" applyNumberFormat="1" applyFont="1" applyBorder="1" applyAlignment="1">
      <alignment horizontal="center" vertical="center"/>
    </xf>
    <xf numFmtId="4" fontId="80" fillId="0" borderId="64" xfId="0" applyNumberFormat="1" applyFont="1" applyBorder="1" applyAlignment="1">
      <alignment horizontal="center" vertical="center"/>
    </xf>
    <xf numFmtId="196" fontId="80" fillId="0" borderId="65" xfId="0" applyNumberFormat="1" applyFont="1" applyBorder="1" applyAlignment="1">
      <alignment horizontal="center" vertical="center"/>
    </xf>
    <xf numFmtId="196" fontId="80" fillId="0" borderId="66" xfId="0" applyNumberFormat="1" applyFont="1" applyBorder="1" applyAlignment="1">
      <alignment horizontal="center" vertical="center"/>
    </xf>
  </cellXfs>
  <cellStyles count="144">
    <cellStyle name="Normal" xfId="0"/>
    <cellStyle name="&#13;&#10;JournalTemplate=C:\COMFO\CTALK\JOURSTD.TPL&#13;&#10;LbStateAddress=3 3 0 251 1 89 2 311&#13;&#10;LbStateJou" xfId="15"/>
    <cellStyle name="20% - Ênfase1" xfId="16"/>
    <cellStyle name="20% - Ênfase1 100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Ênfase1" xfId="29"/>
    <cellStyle name="60% - Ênfase2" xfId="30"/>
    <cellStyle name="60% - Ênfase3" xfId="31"/>
    <cellStyle name="60% - Ênfase4" xfId="32"/>
    <cellStyle name="60% - Ênfase5" xfId="33"/>
    <cellStyle name="60% - Ênfase6" xfId="34"/>
    <cellStyle name="60% - Ênfase6 37" xfId="35"/>
    <cellStyle name="Bom" xfId="36"/>
    <cellStyle name="Cálculo" xfId="37"/>
    <cellStyle name="Célula de Verificação" xfId="38"/>
    <cellStyle name="Célula Vinculada" xfId="39"/>
    <cellStyle name="Comma_Arauco Piping list" xfId="40"/>
    <cellStyle name="Comma0" xfId="41"/>
    <cellStyle name="CORES" xfId="42"/>
    <cellStyle name="Currency [0]_Arauco Piping list" xfId="43"/>
    <cellStyle name="Currency_Arauco Piping list" xfId="44"/>
    <cellStyle name="Currency0" xfId="45"/>
    <cellStyle name="Data" xfId="46"/>
    <cellStyle name="Date" xfId="47"/>
    <cellStyle name="Ênfase1" xfId="48"/>
    <cellStyle name="Ênfase2" xfId="49"/>
    <cellStyle name="Ênfase3" xfId="50"/>
    <cellStyle name="Ênfase4" xfId="51"/>
    <cellStyle name="Ênfase5" xfId="52"/>
    <cellStyle name="Ênfase6" xfId="53"/>
    <cellStyle name="Entrada" xfId="54"/>
    <cellStyle name="Excel Built-in Excel Built-in Excel Built-in Excel Built-in Excel Built-in Excel Built-in Excel Built-in Excel Built-in Separador de milhares 4" xfId="55"/>
    <cellStyle name="Excel Built-in Excel Built-in Excel Built-in Excel Built-in Excel Built-in Excel Built-in Excel Built-in Separador de milhares 4" xfId="56"/>
    <cellStyle name="Excel Built-in Normal" xfId="57"/>
    <cellStyle name="Excel Built-in Normal 1" xfId="58"/>
    <cellStyle name="Excel Built-in Normal 2" xfId="59"/>
    <cellStyle name="Excel Built-in Normal 3" xfId="60"/>
    <cellStyle name="Excel_BuiltIn_Comma" xfId="61"/>
    <cellStyle name="Fixed" xfId="62"/>
    <cellStyle name="Fixo" xfId="63"/>
    <cellStyle name="Followed Hyperlink" xfId="64"/>
    <cellStyle name="Grey" xfId="65"/>
    <cellStyle name="Heading" xfId="66"/>
    <cellStyle name="Heading 1" xfId="67"/>
    <cellStyle name="Heading 2" xfId="68"/>
    <cellStyle name="Heading1" xfId="69"/>
    <cellStyle name="Hyperlink" xfId="70"/>
    <cellStyle name="Hiperlink 2" xfId="71"/>
    <cellStyle name="Followed Hyperlink" xfId="72"/>
    <cellStyle name="Indefinido" xfId="73"/>
    <cellStyle name="Input [yellow]" xfId="74"/>
    <cellStyle name="material" xfId="75"/>
    <cellStyle name="MINIPG" xfId="76"/>
    <cellStyle name="Currency" xfId="77"/>
    <cellStyle name="Currency [0]" xfId="78"/>
    <cellStyle name="Moeda 2" xfId="79"/>
    <cellStyle name="Neutro" xfId="80"/>
    <cellStyle name="Normal - Style1" xfId="81"/>
    <cellStyle name="Normal 10" xfId="82"/>
    <cellStyle name="Normal 11" xfId="83"/>
    <cellStyle name="Normal 11 2" xfId="84"/>
    <cellStyle name="Normal 12" xfId="85"/>
    <cellStyle name="Normal 13" xfId="86"/>
    <cellStyle name="Normal 14" xfId="87"/>
    <cellStyle name="Normal 15" xfId="88"/>
    <cellStyle name="Normal 16" xfId="89"/>
    <cellStyle name="Normal 2" xfId="90"/>
    <cellStyle name="Normal 2 2" xfId="91"/>
    <cellStyle name="Normal 3" xfId="92"/>
    <cellStyle name="Normal 3 2" xfId="93"/>
    <cellStyle name="Normal 3 3" xfId="94"/>
    <cellStyle name="Normal 4" xfId="95"/>
    <cellStyle name="Normal 5" xfId="96"/>
    <cellStyle name="Normal 5 2" xfId="97"/>
    <cellStyle name="Normal 6" xfId="98"/>
    <cellStyle name="Normal 6 2" xfId="99"/>
    <cellStyle name="Normal 6 2 2" xfId="100"/>
    <cellStyle name="Normal 6 3" xfId="101"/>
    <cellStyle name="Normal 7" xfId="102"/>
    <cellStyle name="Normal 7 2" xfId="103"/>
    <cellStyle name="Normal 8" xfId="104"/>
    <cellStyle name="Normal 8 2" xfId="105"/>
    <cellStyle name="Normal 9" xfId="106"/>
    <cellStyle name="Normal1" xfId="107"/>
    <cellStyle name="Normal2" xfId="108"/>
    <cellStyle name="Normal3" xfId="109"/>
    <cellStyle name="Nota" xfId="110"/>
    <cellStyle name="Percent [2]" xfId="111"/>
    <cellStyle name="Percent_Sheet1" xfId="112"/>
    <cellStyle name="Percentual" xfId="113"/>
    <cellStyle name="Ponto" xfId="114"/>
    <cellStyle name="Percent" xfId="115"/>
    <cellStyle name="Porcentagem 2" xfId="116"/>
    <cellStyle name="Porcentagem 3" xfId="117"/>
    <cellStyle name="Porcentagem 3 2" xfId="118"/>
    <cellStyle name="Porcentagem 4" xfId="119"/>
    <cellStyle name="Porcentagem 4 2" xfId="120"/>
    <cellStyle name="Porcentagem 5" xfId="121"/>
    <cellStyle name="Result" xfId="122"/>
    <cellStyle name="Result2" xfId="123"/>
    <cellStyle name="Ruim" xfId="124"/>
    <cellStyle name="Saída" xfId="125"/>
    <cellStyle name="Sep. milhar [0]" xfId="126"/>
    <cellStyle name="Separador de m" xfId="127"/>
    <cellStyle name="Comma [0]" xfId="128"/>
    <cellStyle name="Separador de milhares 2" xfId="129"/>
    <cellStyle name="Separador de milhares 2 2" xfId="130"/>
    <cellStyle name="Separador de milhares 3" xfId="131"/>
    <cellStyle name="Separador de milhares 4" xfId="132"/>
    <cellStyle name="Sepavador de milhares [0]_Pasta2" xfId="133"/>
    <cellStyle name="Standard_RP100_01 (metr.)" xfId="134"/>
    <cellStyle name="Texto de Aviso" xfId="135"/>
    <cellStyle name="Texto Explicativo" xfId="136"/>
    <cellStyle name="Título" xfId="137"/>
    <cellStyle name="Título 1" xfId="138"/>
    <cellStyle name="Título 2" xfId="139"/>
    <cellStyle name="Título 3" xfId="140"/>
    <cellStyle name="Título 4" xfId="141"/>
    <cellStyle name="Titulo1" xfId="142"/>
    <cellStyle name="Titulo2" xfId="143"/>
    <cellStyle name="Total" xfId="144"/>
    <cellStyle name="Comma" xfId="145"/>
    <cellStyle name="Vírgula 2" xfId="146"/>
    <cellStyle name="Vírgula 2 2" xfId="147"/>
    <cellStyle name="Vírgula 3" xfId="148"/>
    <cellStyle name="Vírgula 3 2" xfId="149"/>
    <cellStyle name="Vírgula 4" xfId="150"/>
    <cellStyle name="Vírgula 5" xfId="151"/>
    <cellStyle name="Vírgula 5 2" xfId="152"/>
    <cellStyle name="Vírgula 6" xfId="153"/>
    <cellStyle name="Vírgula 6 2" xfId="154"/>
    <cellStyle name="Vírgula 7" xfId="155"/>
    <cellStyle name="Vírgula 8" xfId="156"/>
    <cellStyle name="Vírgula 9" xfId="157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</xdr:row>
      <xdr:rowOff>0</xdr:rowOff>
    </xdr:from>
    <xdr:to>
      <xdr:col>1</xdr:col>
      <xdr:colOff>1466850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80975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0</xdr:row>
      <xdr:rowOff>142875</xdr:rowOff>
    </xdr:from>
    <xdr:to>
      <xdr:col>1</xdr:col>
      <xdr:colOff>2533650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1428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66675</xdr:rowOff>
    </xdr:from>
    <xdr:to>
      <xdr:col>11</xdr:col>
      <xdr:colOff>276225</xdr:colOff>
      <xdr:row>3</xdr:row>
      <xdr:rowOff>161925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66675"/>
          <a:ext cx="2505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0</xdr:rowOff>
    </xdr:from>
    <xdr:to>
      <xdr:col>9</xdr:col>
      <xdr:colOff>0</xdr:colOff>
      <xdr:row>3</xdr:row>
      <xdr:rowOff>1000125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0"/>
          <a:ext cx="2809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142875</xdr:rowOff>
    </xdr:from>
    <xdr:to>
      <xdr:col>2</xdr:col>
      <xdr:colOff>800100</xdr:colOff>
      <xdr:row>3</xdr:row>
      <xdr:rowOff>904875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42875"/>
          <a:ext cx="1247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A1:N593"/>
  <sheetViews>
    <sheetView showGridLines="0" view="pageLayout" zoomScale="80" zoomScaleNormal="90" zoomScaleSheetLayoutView="85" zoomScalePageLayoutView="80" workbookViewId="0" topLeftCell="A520">
      <selection activeCell="K308" sqref="K308"/>
    </sheetView>
  </sheetViews>
  <sheetFormatPr defaultColWidth="9.00390625" defaultRowHeight="14.25" outlineLevelRow="1"/>
  <cols>
    <col min="1" max="1" width="1.37890625" style="7" customWidth="1"/>
    <col min="2" max="2" width="8.625" style="8" customWidth="1"/>
    <col min="3" max="3" width="11.375" style="8" customWidth="1"/>
    <col min="4" max="4" width="10.75390625" style="8" customWidth="1"/>
    <col min="5" max="5" width="65.875" style="9" customWidth="1"/>
    <col min="6" max="6" width="6.625" style="7" customWidth="1"/>
    <col min="7" max="8" width="11.50390625" style="13" customWidth="1"/>
    <col min="9" max="9" width="12.875" style="12" hidden="1" customWidth="1"/>
    <col min="10" max="10" width="14.25390625" style="1" customWidth="1"/>
    <col min="11" max="11" width="15.625" style="1" customWidth="1"/>
    <col min="12" max="12" width="6.50390625" style="1" customWidth="1"/>
    <col min="13" max="16384" width="9.00390625" style="1" customWidth="1"/>
  </cols>
  <sheetData>
    <row r="1" spans="1:11" ht="19.5" customHeight="1">
      <c r="A1" s="20"/>
      <c r="B1" s="21" t="s">
        <v>661</v>
      </c>
      <c r="C1" s="2"/>
      <c r="D1" s="2"/>
      <c r="E1" s="3"/>
      <c r="F1" s="19"/>
      <c r="G1" s="15"/>
      <c r="H1" s="15"/>
      <c r="I1" s="14"/>
      <c r="J1" s="4"/>
      <c r="K1" s="4"/>
    </row>
    <row r="2" spans="1:12" ht="19.5" customHeight="1">
      <c r="A2" s="20"/>
      <c r="B2" s="21" t="s">
        <v>924</v>
      </c>
      <c r="C2" s="2"/>
      <c r="D2" s="2"/>
      <c r="E2" s="3"/>
      <c r="F2" s="319" t="s">
        <v>1016</v>
      </c>
      <c r="G2" s="319"/>
      <c r="H2" s="319"/>
      <c r="I2" s="319"/>
      <c r="J2" s="319"/>
      <c r="K2" s="319"/>
      <c r="L2" s="23"/>
    </row>
    <row r="3" spans="1:11" ht="19.5" customHeight="1">
      <c r="A3" s="11"/>
      <c r="B3" s="20" t="s">
        <v>79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19.5" customHeight="1">
      <c r="B4" s="24"/>
      <c r="C4" s="24"/>
      <c r="D4" s="24"/>
      <c r="E4" s="25"/>
      <c r="F4" s="26"/>
      <c r="G4" s="27"/>
      <c r="H4" s="27"/>
      <c r="I4" s="28"/>
      <c r="J4" s="29"/>
      <c r="K4" s="29"/>
    </row>
    <row r="5" spans="1:11" ht="19.5" customHeight="1">
      <c r="A5" s="5"/>
      <c r="B5" s="30"/>
      <c r="C5" s="30"/>
      <c r="D5" s="30"/>
      <c r="E5" s="31" t="s">
        <v>1018</v>
      </c>
      <c r="F5" s="30" t="s">
        <v>88</v>
      </c>
      <c r="G5" s="32">
        <v>1</v>
      </c>
      <c r="H5" s="32"/>
      <c r="I5" s="33"/>
      <c r="J5" s="34"/>
      <c r="K5" s="154">
        <f>K539</f>
        <v>1189913.4658977208</v>
      </c>
    </row>
    <row r="6" spans="1:11" ht="19.5" customHeight="1" thickBot="1">
      <c r="A6" s="5"/>
      <c r="B6" s="35"/>
      <c r="C6" s="35"/>
      <c r="D6" s="35"/>
      <c r="E6" s="36"/>
      <c r="F6" s="35"/>
      <c r="G6" s="37"/>
      <c r="H6" s="37"/>
      <c r="I6" s="38"/>
      <c r="J6" s="39"/>
      <c r="K6" s="40"/>
    </row>
    <row r="7" spans="1:11" ht="45.75" thickBot="1">
      <c r="A7" s="6"/>
      <c r="B7" s="41" t="s">
        <v>80</v>
      </c>
      <c r="C7" s="42" t="s">
        <v>81</v>
      </c>
      <c r="D7" s="43" t="s">
        <v>82</v>
      </c>
      <c r="E7" s="43" t="s">
        <v>83</v>
      </c>
      <c r="F7" s="43" t="s">
        <v>84</v>
      </c>
      <c r="G7" s="44" t="s">
        <v>85</v>
      </c>
      <c r="H7" s="46" t="s">
        <v>925</v>
      </c>
      <c r="I7" s="45" t="s">
        <v>925</v>
      </c>
      <c r="J7" s="46" t="s">
        <v>926</v>
      </c>
      <c r="K7" s="47" t="s">
        <v>86</v>
      </c>
    </row>
    <row r="8" spans="1:11" ht="19.5" customHeight="1">
      <c r="A8" s="18"/>
      <c r="B8" s="48"/>
      <c r="C8" s="48"/>
      <c r="D8" s="48"/>
      <c r="E8" s="49"/>
      <c r="F8" s="48"/>
      <c r="G8" s="50"/>
      <c r="H8" s="50"/>
      <c r="I8" s="51"/>
      <c r="J8" s="52"/>
      <c r="K8" s="52"/>
    </row>
    <row r="9" spans="1:11" s="17" customFormat="1" ht="19.5" customHeight="1">
      <c r="A9" s="128"/>
      <c r="B9" s="86">
        <v>1</v>
      </c>
      <c r="C9" s="86"/>
      <c r="D9" s="86"/>
      <c r="E9" s="87" t="s">
        <v>110</v>
      </c>
      <c r="F9" s="87"/>
      <c r="G9" s="89"/>
      <c r="H9" s="89"/>
      <c r="I9" s="129"/>
      <c r="J9" s="87"/>
      <c r="K9" s="127">
        <f>K18</f>
        <v>23869.931686919997</v>
      </c>
    </row>
    <row r="10" spans="1:13" ht="19.5" customHeight="1" outlineLevel="1">
      <c r="A10" s="18"/>
      <c r="B10" s="53" t="s">
        <v>87</v>
      </c>
      <c r="C10" s="53" t="s">
        <v>235</v>
      </c>
      <c r="D10" s="54" t="s">
        <v>92</v>
      </c>
      <c r="E10" s="55" t="s">
        <v>111</v>
      </c>
      <c r="F10" s="53" t="s">
        <v>112</v>
      </c>
      <c r="G10" s="56">
        <v>6</v>
      </c>
      <c r="H10" s="122">
        <f>M10*0.99</f>
        <v>219.99779999999998</v>
      </c>
      <c r="I10" s="57">
        <v>222.22</v>
      </c>
      <c r="J10" s="58">
        <f>H10+(H10*27.7%)</f>
        <v>280.93719059999995</v>
      </c>
      <c r="K10" s="58">
        <f aca="true" t="shared" si="0" ref="K10:K17">SUM(G10*J10)</f>
        <v>1685.6231435999998</v>
      </c>
      <c r="M10" s="119">
        <f aca="true" t="shared" si="1" ref="M10:M18">I10</f>
        <v>222.22</v>
      </c>
    </row>
    <row r="11" spans="1:13" ht="19.5" customHeight="1" outlineLevel="1">
      <c r="A11" s="18"/>
      <c r="B11" s="53" t="s">
        <v>113</v>
      </c>
      <c r="C11" s="59" t="s">
        <v>394</v>
      </c>
      <c r="D11" s="60" t="s">
        <v>114</v>
      </c>
      <c r="E11" s="61" t="s">
        <v>115</v>
      </c>
      <c r="F11" s="53" t="s">
        <v>88</v>
      </c>
      <c r="G11" s="56">
        <v>1</v>
      </c>
      <c r="H11" s="122">
        <f aca="true" t="shared" si="2" ref="H11:H17">M11*0.99</f>
        <v>89.3376</v>
      </c>
      <c r="I11" s="62">
        <v>90.24</v>
      </c>
      <c r="J11" s="58">
        <f aca="true" t="shared" si="3" ref="J11:J17">H11+(H11*27.7%)</f>
        <v>114.08411519999999</v>
      </c>
      <c r="K11" s="58">
        <f t="shared" si="0"/>
        <v>114.08411519999999</v>
      </c>
      <c r="M11" s="119">
        <f t="shared" si="1"/>
        <v>90.24</v>
      </c>
    </row>
    <row r="12" spans="1:13" ht="19.5" customHeight="1" outlineLevel="1">
      <c r="A12" s="18"/>
      <c r="B12" s="53" t="s">
        <v>116</v>
      </c>
      <c r="C12" s="53" t="s">
        <v>233</v>
      </c>
      <c r="D12" s="54" t="s">
        <v>92</v>
      </c>
      <c r="E12" s="55" t="s">
        <v>117</v>
      </c>
      <c r="F12" s="53" t="s">
        <v>88</v>
      </c>
      <c r="G12" s="56">
        <v>1</v>
      </c>
      <c r="H12" s="122">
        <f t="shared" si="2"/>
        <v>1009.5525</v>
      </c>
      <c r="I12" s="62">
        <v>1019.75</v>
      </c>
      <c r="J12" s="58">
        <f t="shared" si="3"/>
        <v>1289.1985425</v>
      </c>
      <c r="K12" s="58">
        <f t="shared" si="0"/>
        <v>1289.1985425</v>
      </c>
      <c r="M12" s="119">
        <f t="shared" si="1"/>
        <v>1019.75</v>
      </c>
    </row>
    <row r="13" spans="1:13" ht="19.5" customHeight="1" outlineLevel="1">
      <c r="A13" s="18"/>
      <c r="B13" s="53" t="s">
        <v>118</v>
      </c>
      <c r="C13" s="59" t="s">
        <v>119</v>
      </c>
      <c r="D13" s="60" t="s">
        <v>114</v>
      </c>
      <c r="E13" s="63" t="s">
        <v>120</v>
      </c>
      <c r="F13" s="60" t="s">
        <v>88</v>
      </c>
      <c r="G13" s="56">
        <v>1</v>
      </c>
      <c r="H13" s="122">
        <f t="shared" si="2"/>
        <v>203.94</v>
      </c>
      <c r="I13" s="124">
        <v>206</v>
      </c>
      <c r="J13" s="58">
        <f t="shared" si="3"/>
        <v>260.43138</v>
      </c>
      <c r="K13" s="58">
        <f t="shared" si="0"/>
        <v>260.43138</v>
      </c>
      <c r="M13" s="119">
        <f t="shared" si="1"/>
        <v>206</v>
      </c>
    </row>
    <row r="14" spans="1:13" ht="26.25" customHeight="1" outlineLevel="1">
      <c r="A14" s="18"/>
      <c r="B14" s="53" t="s">
        <v>121</v>
      </c>
      <c r="C14" s="53" t="s">
        <v>236</v>
      </c>
      <c r="D14" s="54" t="s">
        <v>92</v>
      </c>
      <c r="E14" s="65" t="s">
        <v>122</v>
      </c>
      <c r="F14" s="53" t="s">
        <v>112</v>
      </c>
      <c r="G14" s="56">
        <v>40</v>
      </c>
      <c r="H14" s="122">
        <f t="shared" si="2"/>
        <v>233.0856</v>
      </c>
      <c r="I14" s="124">
        <v>235.44</v>
      </c>
      <c r="J14" s="58">
        <f t="shared" si="3"/>
        <v>297.6503112</v>
      </c>
      <c r="K14" s="58">
        <f t="shared" si="0"/>
        <v>11906.012448</v>
      </c>
      <c r="M14" s="119">
        <f t="shared" si="1"/>
        <v>235.44</v>
      </c>
    </row>
    <row r="15" spans="1:13" ht="19.5" customHeight="1" outlineLevel="1">
      <c r="A15" s="18"/>
      <c r="B15" s="53" t="s">
        <v>123</v>
      </c>
      <c r="C15" s="53" t="s">
        <v>453</v>
      </c>
      <c r="D15" s="54" t="s">
        <v>92</v>
      </c>
      <c r="E15" s="55" t="s">
        <v>124</v>
      </c>
      <c r="F15" s="53" t="s">
        <v>112</v>
      </c>
      <c r="G15" s="56">
        <v>890.73</v>
      </c>
      <c r="H15" s="122">
        <f t="shared" si="2"/>
        <v>2.772</v>
      </c>
      <c r="I15" s="124">
        <v>2.8</v>
      </c>
      <c r="J15" s="58">
        <f t="shared" si="3"/>
        <v>3.5398439999999995</v>
      </c>
      <c r="K15" s="58">
        <f t="shared" si="0"/>
        <v>3153.04524612</v>
      </c>
      <c r="M15" s="119">
        <f t="shared" si="1"/>
        <v>2.8</v>
      </c>
    </row>
    <row r="16" spans="1:13" ht="19.5" customHeight="1" outlineLevel="1">
      <c r="A16" s="18"/>
      <c r="B16" s="53" t="s">
        <v>206</v>
      </c>
      <c r="C16" s="53" t="s">
        <v>566</v>
      </c>
      <c r="D16" s="53" t="s">
        <v>114</v>
      </c>
      <c r="E16" s="55" t="s">
        <v>567</v>
      </c>
      <c r="F16" s="53" t="s">
        <v>105</v>
      </c>
      <c r="G16" s="56">
        <v>35</v>
      </c>
      <c r="H16" s="122">
        <f t="shared" si="2"/>
        <v>50.0643</v>
      </c>
      <c r="I16" s="124">
        <v>50.57</v>
      </c>
      <c r="J16" s="58">
        <f t="shared" si="3"/>
        <v>63.9321111</v>
      </c>
      <c r="K16" s="58">
        <f t="shared" si="0"/>
        <v>2237.6238885</v>
      </c>
      <c r="M16" s="119">
        <f t="shared" si="1"/>
        <v>50.57</v>
      </c>
    </row>
    <row r="17" spans="1:13" ht="19.5" customHeight="1" outlineLevel="1">
      <c r="A17" s="18"/>
      <c r="B17" s="53" t="s">
        <v>372</v>
      </c>
      <c r="C17" s="53" t="s">
        <v>452</v>
      </c>
      <c r="D17" s="53" t="s">
        <v>92</v>
      </c>
      <c r="E17" s="55" t="s">
        <v>662</v>
      </c>
      <c r="F17" s="53" t="s">
        <v>112</v>
      </c>
      <c r="G17" s="56">
        <v>70</v>
      </c>
      <c r="H17" s="122">
        <f t="shared" si="2"/>
        <v>36.0657</v>
      </c>
      <c r="I17" s="124">
        <v>36.43</v>
      </c>
      <c r="J17" s="58">
        <f t="shared" si="3"/>
        <v>46.0558989</v>
      </c>
      <c r="K17" s="58">
        <f t="shared" si="0"/>
        <v>3223.9129230000003</v>
      </c>
      <c r="M17" s="119">
        <f t="shared" si="1"/>
        <v>36.43</v>
      </c>
    </row>
    <row r="18" spans="1:13" ht="19.5" customHeight="1" outlineLevel="1">
      <c r="A18" s="18"/>
      <c r="B18" s="67"/>
      <c r="C18" s="68"/>
      <c r="D18" s="68"/>
      <c r="E18" s="68"/>
      <c r="F18" s="68"/>
      <c r="G18" s="68"/>
      <c r="H18" s="68"/>
      <c r="I18" s="69" t="s">
        <v>250</v>
      </c>
      <c r="J18" s="70"/>
      <c r="K18" s="71">
        <f>SUM(K10:K17)</f>
        <v>23869.931686919997</v>
      </c>
      <c r="M18" s="119" t="str">
        <f t="shared" si="1"/>
        <v>Subtotal </v>
      </c>
    </row>
    <row r="19" spans="1:11" ht="19.5" customHeight="1">
      <c r="A19" s="18"/>
      <c r="B19" s="48"/>
      <c r="C19" s="48"/>
      <c r="D19" s="48"/>
      <c r="E19" s="49"/>
      <c r="F19" s="48"/>
      <c r="G19" s="50"/>
      <c r="H19" s="50"/>
      <c r="I19" s="51"/>
      <c r="J19" s="52"/>
      <c r="K19" s="72"/>
    </row>
    <row r="20" spans="1:11" s="17" customFormat="1" ht="19.5" customHeight="1">
      <c r="A20" s="128"/>
      <c r="B20" s="86">
        <v>2</v>
      </c>
      <c r="C20" s="86"/>
      <c r="D20" s="86"/>
      <c r="E20" s="87" t="s">
        <v>240</v>
      </c>
      <c r="F20" s="87"/>
      <c r="G20" s="89"/>
      <c r="H20" s="89"/>
      <c r="I20" s="129"/>
      <c r="J20" s="87"/>
      <c r="K20" s="127">
        <f>K33</f>
        <v>6500.369267567999</v>
      </c>
    </row>
    <row r="21" spans="1:13" ht="30" customHeight="1" outlineLevel="1">
      <c r="A21" s="18"/>
      <c r="B21" s="73" t="s">
        <v>89</v>
      </c>
      <c r="C21" s="73">
        <v>79488</v>
      </c>
      <c r="D21" s="73" t="s">
        <v>92</v>
      </c>
      <c r="E21" s="65" t="s">
        <v>97</v>
      </c>
      <c r="F21" s="73" t="s">
        <v>90</v>
      </c>
      <c r="G21" s="56">
        <v>172.35</v>
      </c>
      <c r="H21" s="56">
        <f>M21*0.99</f>
        <v>4.5935999999999995</v>
      </c>
      <c r="I21" s="124">
        <v>4.64</v>
      </c>
      <c r="J21" s="58">
        <f>H21+(H21*27.7%)</f>
        <v>5.8660271999999996</v>
      </c>
      <c r="K21" s="58">
        <f aca="true" t="shared" si="4" ref="K21:K32">SUM(G21*J21)</f>
        <v>1011.0097879199999</v>
      </c>
      <c r="M21" s="120">
        <f aca="true" t="shared" si="5" ref="M21:M32">I21</f>
        <v>4.64</v>
      </c>
    </row>
    <row r="22" spans="1:13" ht="19.5" customHeight="1" outlineLevel="1">
      <c r="A22" s="18"/>
      <c r="B22" s="73" t="s">
        <v>125</v>
      </c>
      <c r="C22" s="73" t="s">
        <v>443</v>
      </c>
      <c r="D22" s="73" t="s">
        <v>92</v>
      </c>
      <c r="E22" s="65" t="s">
        <v>98</v>
      </c>
      <c r="F22" s="73" t="s">
        <v>90</v>
      </c>
      <c r="G22" s="56">
        <v>97.64</v>
      </c>
      <c r="H22" s="56">
        <f aca="true" t="shared" si="6" ref="H22:H32">M22*0.99</f>
        <v>18.6516</v>
      </c>
      <c r="I22" s="124">
        <v>18.84</v>
      </c>
      <c r="J22" s="58">
        <f aca="true" t="shared" si="7" ref="J22:J32">H22+(H22*27.7%)</f>
        <v>23.818093199999996</v>
      </c>
      <c r="K22" s="58">
        <f t="shared" si="4"/>
        <v>2325.5986200479997</v>
      </c>
      <c r="M22" s="120">
        <f t="shared" si="5"/>
        <v>18.84</v>
      </c>
    </row>
    <row r="23" spans="1:13" ht="19.5" customHeight="1" outlineLevel="1">
      <c r="A23" s="18"/>
      <c r="B23" s="73" t="s">
        <v>126</v>
      </c>
      <c r="C23" s="73" t="s">
        <v>445</v>
      </c>
      <c r="D23" s="73" t="s">
        <v>92</v>
      </c>
      <c r="E23" s="65" t="s">
        <v>99</v>
      </c>
      <c r="F23" s="73" t="s">
        <v>93</v>
      </c>
      <c r="G23" s="56">
        <v>193.93</v>
      </c>
      <c r="H23" s="56">
        <f t="shared" si="6"/>
        <v>8.405100000000001</v>
      </c>
      <c r="I23" s="124">
        <v>8.49</v>
      </c>
      <c r="J23" s="58">
        <f t="shared" si="7"/>
        <v>10.7333127</v>
      </c>
      <c r="K23" s="58">
        <f t="shared" si="4"/>
        <v>2081.511331911</v>
      </c>
      <c r="M23" s="120">
        <f t="shared" si="5"/>
        <v>8.49</v>
      </c>
    </row>
    <row r="24" spans="1:13" ht="19.5" customHeight="1" outlineLevel="1">
      <c r="A24" s="18"/>
      <c r="B24" s="73" t="s">
        <v>127</v>
      </c>
      <c r="C24" s="73">
        <v>79490</v>
      </c>
      <c r="D24" s="73" t="s">
        <v>92</v>
      </c>
      <c r="E24" s="65" t="s">
        <v>100</v>
      </c>
      <c r="F24" s="73" t="s">
        <v>90</v>
      </c>
      <c r="G24" s="56">
        <v>66.59</v>
      </c>
      <c r="H24" s="56">
        <f t="shared" si="6"/>
        <v>1.386</v>
      </c>
      <c r="I24" s="124">
        <v>1.4</v>
      </c>
      <c r="J24" s="58">
        <f t="shared" si="7"/>
        <v>1.7699219999999998</v>
      </c>
      <c r="K24" s="58">
        <f t="shared" si="4"/>
        <v>117.85910598</v>
      </c>
      <c r="M24" s="120">
        <f t="shared" si="5"/>
        <v>1.4</v>
      </c>
    </row>
    <row r="25" spans="1:13" ht="19.5" customHeight="1" outlineLevel="1">
      <c r="A25" s="18"/>
      <c r="B25" s="73"/>
      <c r="C25" s="73"/>
      <c r="D25" s="73"/>
      <c r="E25" s="74" t="s">
        <v>636</v>
      </c>
      <c r="F25" s="73"/>
      <c r="G25" s="56">
        <v>0</v>
      </c>
      <c r="H25" s="56">
        <f t="shared" si="6"/>
        <v>0</v>
      </c>
      <c r="I25" s="124"/>
      <c r="J25" s="58">
        <f t="shared" si="7"/>
        <v>0</v>
      </c>
      <c r="K25" s="58">
        <f t="shared" si="4"/>
        <v>0</v>
      </c>
      <c r="M25" s="120">
        <f t="shared" si="5"/>
        <v>0</v>
      </c>
    </row>
    <row r="26" spans="1:13" ht="19.5" customHeight="1" outlineLevel="1">
      <c r="A26" s="18"/>
      <c r="B26" s="73" t="s">
        <v>251</v>
      </c>
      <c r="C26" s="73" t="s">
        <v>443</v>
      </c>
      <c r="D26" s="73" t="s">
        <v>92</v>
      </c>
      <c r="E26" s="65" t="s">
        <v>98</v>
      </c>
      <c r="F26" s="73" t="s">
        <v>90</v>
      </c>
      <c r="G26" s="56">
        <v>15.62</v>
      </c>
      <c r="H26" s="56">
        <f t="shared" si="6"/>
        <v>18.6516</v>
      </c>
      <c r="I26" s="124">
        <v>18.84</v>
      </c>
      <c r="J26" s="58">
        <f t="shared" si="7"/>
        <v>23.818093199999996</v>
      </c>
      <c r="K26" s="58">
        <f t="shared" si="4"/>
        <v>372.03861578399994</v>
      </c>
      <c r="M26" s="120">
        <f t="shared" si="5"/>
        <v>18.84</v>
      </c>
    </row>
    <row r="27" spans="1:13" ht="19.5" customHeight="1" outlineLevel="1">
      <c r="A27" s="18"/>
      <c r="B27" s="73" t="s">
        <v>252</v>
      </c>
      <c r="C27" s="73" t="s">
        <v>445</v>
      </c>
      <c r="D27" s="73" t="s">
        <v>92</v>
      </c>
      <c r="E27" s="65" t="s">
        <v>99</v>
      </c>
      <c r="F27" s="73" t="s">
        <v>93</v>
      </c>
      <c r="G27" s="56">
        <v>27.71</v>
      </c>
      <c r="H27" s="56">
        <f t="shared" si="6"/>
        <v>8.405100000000001</v>
      </c>
      <c r="I27" s="124">
        <v>8.49</v>
      </c>
      <c r="J27" s="58">
        <f t="shared" si="7"/>
        <v>10.7333127</v>
      </c>
      <c r="K27" s="58">
        <f t="shared" si="4"/>
        <v>297.42009491700003</v>
      </c>
      <c r="M27" s="120">
        <f t="shared" si="5"/>
        <v>8.49</v>
      </c>
    </row>
    <row r="28" spans="1:13" ht="19.5" customHeight="1" outlineLevel="1">
      <c r="A28" s="18"/>
      <c r="B28" s="73" t="s">
        <v>253</v>
      </c>
      <c r="C28" s="73">
        <v>79490</v>
      </c>
      <c r="D28" s="73" t="s">
        <v>92</v>
      </c>
      <c r="E28" s="65" t="s">
        <v>100</v>
      </c>
      <c r="F28" s="73" t="s">
        <v>90</v>
      </c>
      <c r="G28" s="56">
        <v>9.2</v>
      </c>
      <c r="H28" s="56">
        <f t="shared" si="6"/>
        <v>1.386</v>
      </c>
      <c r="I28" s="124">
        <v>1.4</v>
      </c>
      <c r="J28" s="58">
        <f t="shared" si="7"/>
        <v>1.7699219999999998</v>
      </c>
      <c r="K28" s="58">
        <f t="shared" si="4"/>
        <v>16.283282399999997</v>
      </c>
      <c r="M28" s="120">
        <f t="shared" si="5"/>
        <v>1.4</v>
      </c>
    </row>
    <row r="29" spans="1:13" ht="19.5" customHeight="1" outlineLevel="1">
      <c r="A29" s="18"/>
      <c r="B29" s="73"/>
      <c r="C29" s="73"/>
      <c r="D29" s="73"/>
      <c r="E29" s="74" t="s">
        <v>249</v>
      </c>
      <c r="F29" s="73"/>
      <c r="G29" s="56">
        <v>0</v>
      </c>
      <c r="H29" s="56">
        <f t="shared" si="6"/>
        <v>0</v>
      </c>
      <c r="I29" s="124"/>
      <c r="J29" s="58">
        <f t="shared" si="7"/>
        <v>0</v>
      </c>
      <c r="K29" s="58">
        <f t="shared" si="4"/>
        <v>0</v>
      </c>
      <c r="M29" s="120">
        <f t="shared" si="5"/>
        <v>0</v>
      </c>
    </row>
    <row r="30" spans="1:13" ht="19.5" customHeight="1" outlineLevel="1">
      <c r="A30" s="18"/>
      <c r="B30" s="73" t="s">
        <v>637</v>
      </c>
      <c r="C30" s="73" t="s">
        <v>443</v>
      </c>
      <c r="D30" s="73" t="s">
        <v>92</v>
      </c>
      <c r="E30" s="65" t="s">
        <v>98</v>
      </c>
      <c r="F30" s="73" t="s">
        <v>90</v>
      </c>
      <c r="G30" s="56">
        <v>5.78</v>
      </c>
      <c r="H30" s="56">
        <f t="shared" si="6"/>
        <v>18.6516</v>
      </c>
      <c r="I30" s="124">
        <v>18.84</v>
      </c>
      <c r="J30" s="58">
        <f t="shared" si="7"/>
        <v>23.818093199999996</v>
      </c>
      <c r="K30" s="58">
        <f t="shared" si="4"/>
        <v>137.668578696</v>
      </c>
      <c r="M30" s="120">
        <f t="shared" si="5"/>
        <v>18.84</v>
      </c>
    </row>
    <row r="31" spans="1:13" ht="19.5" customHeight="1" outlineLevel="1">
      <c r="A31" s="18"/>
      <c r="B31" s="73" t="s">
        <v>638</v>
      </c>
      <c r="C31" s="73" t="s">
        <v>445</v>
      </c>
      <c r="D31" s="73" t="s">
        <v>92</v>
      </c>
      <c r="E31" s="65" t="s">
        <v>99</v>
      </c>
      <c r="F31" s="73" t="s">
        <v>93</v>
      </c>
      <c r="G31" s="56">
        <v>12.96</v>
      </c>
      <c r="H31" s="56">
        <f t="shared" si="6"/>
        <v>8.405100000000001</v>
      </c>
      <c r="I31" s="124">
        <v>8.49</v>
      </c>
      <c r="J31" s="58">
        <f t="shared" si="7"/>
        <v>10.7333127</v>
      </c>
      <c r="K31" s="58">
        <f t="shared" si="4"/>
        <v>139.10373259200003</v>
      </c>
      <c r="M31" s="120">
        <f t="shared" si="5"/>
        <v>8.49</v>
      </c>
    </row>
    <row r="32" spans="1:13" ht="19.5" customHeight="1" outlineLevel="1">
      <c r="A32" s="18"/>
      <c r="B32" s="73" t="s">
        <v>639</v>
      </c>
      <c r="C32" s="73">
        <v>79490</v>
      </c>
      <c r="D32" s="73" t="s">
        <v>92</v>
      </c>
      <c r="E32" s="65" t="s">
        <v>100</v>
      </c>
      <c r="F32" s="73" t="s">
        <v>90</v>
      </c>
      <c r="G32" s="56">
        <v>1.06</v>
      </c>
      <c r="H32" s="56">
        <f t="shared" si="6"/>
        <v>1.386</v>
      </c>
      <c r="I32" s="124">
        <v>1.4</v>
      </c>
      <c r="J32" s="58">
        <f t="shared" si="7"/>
        <v>1.7699219999999998</v>
      </c>
      <c r="K32" s="58">
        <f t="shared" si="4"/>
        <v>1.8761173199999999</v>
      </c>
      <c r="M32" s="120">
        <f t="shared" si="5"/>
        <v>1.4</v>
      </c>
    </row>
    <row r="33" spans="1:11" ht="19.5" customHeight="1" outlineLevel="1">
      <c r="A33" s="18"/>
      <c r="B33" s="67"/>
      <c r="C33" s="68"/>
      <c r="D33" s="68"/>
      <c r="E33" s="68"/>
      <c r="F33" s="68"/>
      <c r="G33" s="68"/>
      <c r="H33" s="68"/>
      <c r="I33" s="69" t="s">
        <v>250</v>
      </c>
      <c r="J33" s="70"/>
      <c r="K33" s="71">
        <f>SUM(K21:K32)</f>
        <v>6500.369267567999</v>
      </c>
    </row>
    <row r="34" spans="1:11" ht="19.5" customHeight="1">
      <c r="A34" s="18"/>
      <c r="B34" s="48"/>
      <c r="C34" s="48"/>
      <c r="D34" s="48"/>
      <c r="E34" s="49"/>
      <c r="F34" s="48"/>
      <c r="G34" s="50"/>
      <c r="H34" s="50"/>
      <c r="I34" s="51"/>
      <c r="J34" s="52"/>
      <c r="K34" s="72"/>
    </row>
    <row r="35" spans="1:11" s="17" customFormat="1" ht="19.5" customHeight="1">
      <c r="A35" s="128"/>
      <c r="B35" s="86">
        <v>3</v>
      </c>
      <c r="C35" s="86"/>
      <c r="D35" s="86"/>
      <c r="E35" s="87" t="s">
        <v>241</v>
      </c>
      <c r="F35" s="87"/>
      <c r="G35" s="89"/>
      <c r="H35" s="89"/>
      <c r="I35" s="129"/>
      <c r="J35" s="87"/>
      <c r="K35" s="127">
        <f>K66</f>
        <v>76354.517002104</v>
      </c>
    </row>
    <row r="36" spans="1:11" ht="19.5" customHeight="1" outlineLevel="1">
      <c r="A36" s="18"/>
      <c r="B36" s="30"/>
      <c r="C36" s="30"/>
      <c r="D36" s="30"/>
      <c r="E36" s="75" t="s">
        <v>894</v>
      </c>
      <c r="F36" s="61"/>
      <c r="G36" s="76"/>
      <c r="H36" s="76"/>
      <c r="I36" s="56"/>
      <c r="J36" s="58"/>
      <c r="K36" s="58"/>
    </row>
    <row r="37" spans="1:13" ht="19.5" customHeight="1" outlineLevel="1">
      <c r="A37" s="18"/>
      <c r="B37" s="53" t="s">
        <v>106</v>
      </c>
      <c r="C37" s="53" t="s">
        <v>232</v>
      </c>
      <c r="D37" s="73" t="s">
        <v>92</v>
      </c>
      <c r="E37" s="55" t="s">
        <v>146</v>
      </c>
      <c r="F37" s="53" t="s">
        <v>93</v>
      </c>
      <c r="G37" s="56">
        <v>73.56</v>
      </c>
      <c r="H37" s="56">
        <f>M37*0.99</f>
        <v>15.127199999999998</v>
      </c>
      <c r="I37" s="58">
        <v>15.28</v>
      </c>
      <c r="J37" s="58">
        <f>H37+(H37*27.7%)</f>
        <v>19.317434399999996</v>
      </c>
      <c r="K37" s="58">
        <f aca="true" t="shared" si="8" ref="K37:K65">SUM(G37*J37)</f>
        <v>1420.9904744639998</v>
      </c>
      <c r="M37" s="121">
        <f aca="true" t="shared" si="9" ref="M37:M65">I37</f>
        <v>15.28</v>
      </c>
    </row>
    <row r="38" spans="1:13" ht="19.5" customHeight="1" outlineLevel="1">
      <c r="A38" s="18"/>
      <c r="B38" s="53" t="s">
        <v>254</v>
      </c>
      <c r="C38" s="53" t="s">
        <v>424</v>
      </c>
      <c r="D38" s="73" t="s">
        <v>92</v>
      </c>
      <c r="E38" s="55" t="s">
        <v>596</v>
      </c>
      <c r="F38" s="53" t="s">
        <v>93</v>
      </c>
      <c r="G38" s="56">
        <v>149.56</v>
      </c>
      <c r="H38" s="56">
        <f aca="true" t="shared" si="10" ref="H38:H65">M38*0.99</f>
        <v>21.314700000000002</v>
      </c>
      <c r="I38" s="58">
        <v>21.53</v>
      </c>
      <c r="J38" s="58">
        <f aca="true" t="shared" si="11" ref="J38:J65">H38+(H38*27.7%)</f>
        <v>27.218871900000003</v>
      </c>
      <c r="K38" s="58">
        <f t="shared" si="8"/>
        <v>4070.8544813640005</v>
      </c>
      <c r="M38" s="121">
        <f t="shared" si="9"/>
        <v>21.53</v>
      </c>
    </row>
    <row r="39" spans="1:13" ht="30" customHeight="1" outlineLevel="1">
      <c r="A39" s="18"/>
      <c r="B39" s="53" t="s">
        <v>255</v>
      </c>
      <c r="C39" s="53" t="s">
        <v>217</v>
      </c>
      <c r="D39" s="73" t="s">
        <v>92</v>
      </c>
      <c r="E39" s="65" t="s">
        <v>167</v>
      </c>
      <c r="F39" s="53" t="s">
        <v>102</v>
      </c>
      <c r="G39" s="56">
        <v>920.18</v>
      </c>
      <c r="H39" s="56">
        <f t="shared" si="10"/>
        <v>6.771599999999999</v>
      </c>
      <c r="I39" s="58">
        <v>6.84</v>
      </c>
      <c r="J39" s="58">
        <f t="shared" si="11"/>
        <v>8.647333199999998</v>
      </c>
      <c r="K39" s="58">
        <f t="shared" si="8"/>
        <v>7957.103063975998</v>
      </c>
      <c r="M39" s="121">
        <f t="shared" si="9"/>
        <v>6.84</v>
      </c>
    </row>
    <row r="40" spans="1:13" ht="30" customHeight="1" outlineLevel="1">
      <c r="A40" s="18"/>
      <c r="B40" s="53" t="s">
        <v>264</v>
      </c>
      <c r="C40" s="53" t="s">
        <v>215</v>
      </c>
      <c r="D40" s="73" t="s">
        <v>92</v>
      </c>
      <c r="E40" s="65" t="s">
        <v>168</v>
      </c>
      <c r="F40" s="53" t="s">
        <v>102</v>
      </c>
      <c r="G40" s="56">
        <v>130.09</v>
      </c>
      <c r="H40" s="56">
        <f t="shared" si="10"/>
        <v>6.5736</v>
      </c>
      <c r="I40" s="58">
        <v>6.64</v>
      </c>
      <c r="J40" s="58">
        <f t="shared" si="11"/>
        <v>8.3944872</v>
      </c>
      <c r="K40" s="58">
        <f t="shared" si="8"/>
        <v>1092.0388398480002</v>
      </c>
      <c r="M40" s="121">
        <f t="shared" si="9"/>
        <v>6.64</v>
      </c>
    </row>
    <row r="41" spans="1:13" ht="28.5" customHeight="1" outlineLevel="1">
      <c r="A41" s="18"/>
      <c r="B41" s="53" t="s">
        <v>265</v>
      </c>
      <c r="C41" s="53" t="s">
        <v>218</v>
      </c>
      <c r="D41" s="73" t="s">
        <v>92</v>
      </c>
      <c r="E41" s="65" t="s">
        <v>147</v>
      </c>
      <c r="F41" s="53" t="s">
        <v>90</v>
      </c>
      <c r="G41" s="56">
        <v>16.6</v>
      </c>
      <c r="H41" s="56">
        <f t="shared" si="10"/>
        <v>339.7086</v>
      </c>
      <c r="I41" s="58">
        <v>343.14</v>
      </c>
      <c r="J41" s="58">
        <f t="shared" si="11"/>
        <v>433.8078822</v>
      </c>
      <c r="K41" s="58">
        <f t="shared" si="8"/>
        <v>7201.21084452</v>
      </c>
      <c r="M41" s="121">
        <f t="shared" si="9"/>
        <v>343.14</v>
      </c>
    </row>
    <row r="42" spans="1:13" ht="19.5" customHeight="1" outlineLevel="1">
      <c r="A42" s="18"/>
      <c r="B42" s="30"/>
      <c r="C42" s="30"/>
      <c r="D42" s="30"/>
      <c r="E42" s="75" t="s">
        <v>103</v>
      </c>
      <c r="F42" s="61"/>
      <c r="G42" s="56">
        <v>0</v>
      </c>
      <c r="H42" s="56">
        <f t="shared" si="10"/>
        <v>0</v>
      </c>
      <c r="I42" s="58"/>
      <c r="J42" s="58">
        <f t="shared" si="11"/>
        <v>0</v>
      </c>
      <c r="K42" s="58">
        <f t="shared" si="8"/>
        <v>0</v>
      </c>
      <c r="M42" s="121">
        <f t="shared" si="9"/>
        <v>0</v>
      </c>
    </row>
    <row r="43" spans="1:13" ht="19.5" customHeight="1" outlineLevel="1">
      <c r="A43" s="18"/>
      <c r="B43" s="53" t="s">
        <v>487</v>
      </c>
      <c r="C43" s="53" t="s">
        <v>424</v>
      </c>
      <c r="D43" s="73" t="s">
        <v>92</v>
      </c>
      <c r="E43" s="55" t="s">
        <v>596</v>
      </c>
      <c r="F43" s="53" t="s">
        <v>93</v>
      </c>
      <c r="G43" s="56">
        <v>453.6</v>
      </c>
      <c r="H43" s="56">
        <f t="shared" si="10"/>
        <v>21.314700000000002</v>
      </c>
      <c r="I43" s="58">
        <v>21.53</v>
      </c>
      <c r="J43" s="58">
        <f t="shared" si="11"/>
        <v>27.218871900000003</v>
      </c>
      <c r="K43" s="58">
        <f t="shared" si="8"/>
        <v>12346.480293840003</v>
      </c>
      <c r="M43" s="121">
        <f t="shared" si="9"/>
        <v>21.53</v>
      </c>
    </row>
    <row r="44" spans="1:13" ht="30" customHeight="1" outlineLevel="1">
      <c r="A44" s="18"/>
      <c r="B44" s="53" t="s">
        <v>266</v>
      </c>
      <c r="C44" s="53" t="s">
        <v>217</v>
      </c>
      <c r="D44" s="73" t="s">
        <v>92</v>
      </c>
      <c r="E44" s="65" t="s">
        <v>167</v>
      </c>
      <c r="F44" s="53" t="s">
        <v>102</v>
      </c>
      <c r="G44" s="56">
        <v>795.73</v>
      </c>
      <c r="H44" s="56">
        <f t="shared" si="10"/>
        <v>6.771599999999999</v>
      </c>
      <c r="I44" s="58">
        <v>6.84</v>
      </c>
      <c r="J44" s="58">
        <f t="shared" si="11"/>
        <v>8.647333199999998</v>
      </c>
      <c r="K44" s="58">
        <f t="shared" si="8"/>
        <v>6880.942447235999</v>
      </c>
      <c r="M44" s="121">
        <f t="shared" si="9"/>
        <v>6.84</v>
      </c>
    </row>
    <row r="45" spans="1:13" ht="30" customHeight="1" outlineLevel="1">
      <c r="A45" s="18"/>
      <c r="B45" s="53" t="s">
        <v>267</v>
      </c>
      <c r="C45" s="53" t="s">
        <v>215</v>
      </c>
      <c r="D45" s="73" t="s">
        <v>92</v>
      </c>
      <c r="E45" s="65" t="s">
        <v>168</v>
      </c>
      <c r="F45" s="53" t="s">
        <v>102</v>
      </c>
      <c r="G45" s="56">
        <v>358.45</v>
      </c>
      <c r="H45" s="56">
        <f t="shared" si="10"/>
        <v>6.5736</v>
      </c>
      <c r="I45" s="58">
        <v>6.64</v>
      </c>
      <c r="J45" s="58">
        <f t="shared" si="11"/>
        <v>8.3944872</v>
      </c>
      <c r="K45" s="58">
        <f t="shared" si="8"/>
        <v>3009.00393684</v>
      </c>
      <c r="M45" s="121">
        <f t="shared" si="9"/>
        <v>6.64</v>
      </c>
    </row>
    <row r="46" spans="1:13" ht="31.5" customHeight="1" outlineLevel="1">
      <c r="A46" s="18"/>
      <c r="B46" s="53" t="s">
        <v>554</v>
      </c>
      <c r="C46" s="53" t="s">
        <v>218</v>
      </c>
      <c r="D46" s="73" t="s">
        <v>92</v>
      </c>
      <c r="E46" s="65" t="s">
        <v>147</v>
      </c>
      <c r="F46" s="53" t="s">
        <v>90</v>
      </c>
      <c r="G46" s="56">
        <v>26.73</v>
      </c>
      <c r="H46" s="56">
        <f t="shared" si="10"/>
        <v>339.7086</v>
      </c>
      <c r="I46" s="58">
        <v>343.14</v>
      </c>
      <c r="J46" s="58">
        <f t="shared" si="11"/>
        <v>433.8078822</v>
      </c>
      <c r="K46" s="58">
        <f t="shared" si="8"/>
        <v>11595.684691206001</v>
      </c>
      <c r="M46" s="121">
        <f t="shared" si="9"/>
        <v>343.14</v>
      </c>
    </row>
    <row r="47" spans="1:13" ht="19.5" customHeight="1" outlineLevel="1">
      <c r="A47" s="18"/>
      <c r="B47" s="77"/>
      <c r="C47" s="73"/>
      <c r="D47" s="73"/>
      <c r="E47" s="74" t="s">
        <v>204</v>
      </c>
      <c r="F47" s="73"/>
      <c r="G47" s="56">
        <v>0</v>
      </c>
      <c r="H47" s="56">
        <f t="shared" si="10"/>
        <v>0</v>
      </c>
      <c r="I47" s="58"/>
      <c r="J47" s="58">
        <f t="shared" si="11"/>
        <v>0</v>
      </c>
      <c r="K47" s="58">
        <f t="shared" si="8"/>
        <v>0</v>
      </c>
      <c r="M47" s="121">
        <f t="shared" si="9"/>
        <v>0</v>
      </c>
    </row>
    <row r="48" spans="1:13" ht="27.75" customHeight="1" outlineLevel="1">
      <c r="A48" s="18"/>
      <c r="B48" s="73" t="s">
        <v>555</v>
      </c>
      <c r="C48" s="73" t="s">
        <v>423</v>
      </c>
      <c r="D48" s="73" t="s">
        <v>92</v>
      </c>
      <c r="E48" s="65" t="s">
        <v>205</v>
      </c>
      <c r="F48" s="73" t="s">
        <v>105</v>
      </c>
      <c r="G48" s="56">
        <v>56</v>
      </c>
      <c r="H48" s="56">
        <f t="shared" si="10"/>
        <v>40.5306</v>
      </c>
      <c r="I48" s="58">
        <v>40.94</v>
      </c>
      <c r="J48" s="58">
        <f t="shared" si="11"/>
        <v>51.7575762</v>
      </c>
      <c r="K48" s="58">
        <f t="shared" si="8"/>
        <v>2898.4242672</v>
      </c>
      <c r="M48" s="121">
        <f t="shared" si="9"/>
        <v>40.94</v>
      </c>
    </row>
    <row r="49" spans="1:13" ht="19.5" customHeight="1" outlineLevel="1">
      <c r="A49" s="18"/>
      <c r="B49" s="73" t="s">
        <v>556</v>
      </c>
      <c r="C49" s="73">
        <v>72820</v>
      </c>
      <c r="D49" s="73" t="s">
        <v>92</v>
      </c>
      <c r="E49" s="65" t="s">
        <v>202</v>
      </c>
      <c r="F49" s="73" t="s">
        <v>88</v>
      </c>
      <c r="G49" s="56">
        <v>12</v>
      </c>
      <c r="H49" s="56">
        <f t="shared" si="10"/>
        <v>29.7396</v>
      </c>
      <c r="I49" s="58">
        <v>30.04</v>
      </c>
      <c r="J49" s="58">
        <f t="shared" si="11"/>
        <v>37.9774692</v>
      </c>
      <c r="K49" s="58">
        <f t="shared" si="8"/>
        <v>455.7296304</v>
      </c>
      <c r="M49" s="121">
        <f t="shared" si="9"/>
        <v>30.04</v>
      </c>
    </row>
    <row r="50" spans="1:13" ht="19.5" customHeight="1" outlineLevel="1">
      <c r="A50" s="18"/>
      <c r="B50" s="73" t="s">
        <v>557</v>
      </c>
      <c r="C50" s="53" t="s">
        <v>232</v>
      </c>
      <c r="D50" s="73" t="s">
        <v>92</v>
      </c>
      <c r="E50" s="65" t="s">
        <v>496</v>
      </c>
      <c r="F50" s="53" t="s">
        <v>93</v>
      </c>
      <c r="G50" s="56">
        <v>12.96</v>
      </c>
      <c r="H50" s="56">
        <f t="shared" si="10"/>
        <v>17.0379</v>
      </c>
      <c r="I50" s="58">
        <v>17.21</v>
      </c>
      <c r="J50" s="58">
        <f t="shared" si="11"/>
        <v>21.7573983</v>
      </c>
      <c r="K50" s="58">
        <f t="shared" si="8"/>
        <v>281.975881968</v>
      </c>
      <c r="M50" s="121">
        <f t="shared" si="9"/>
        <v>17.21</v>
      </c>
    </row>
    <row r="51" spans="1:13" ht="19.5" customHeight="1" outlineLevel="1">
      <c r="A51" s="18"/>
      <c r="B51" s="73" t="s">
        <v>558</v>
      </c>
      <c r="C51" s="53" t="s">
        <v>424</v>
      </c>
      <c r="D51" s="73" t="s">
        <v>92</v>
      </c>
      <c r="E51" s="55" t="s">
        <v>597</v>
      </c>
      <c r="F51" s="53" t="s">
        <v>93</v>
      </c>
      <c r="G51" s="56">
        <v>7.2</v>
      </c>
      <c r="H51" s="56">
        <f t="shared" si="10"/>
        <v>21.314700000000002</v>
      </c>
      <c r="I51" s="58">
        <v>21.53</v>
      </c>
      <c r="J51" s="58">
        <f t="shared" si="11"/>
        <v>27.218871900000003</v>
      </c>
      <c r="K51" s="58">
        <f t="shared" si="8"/>
        <v>195.97587768000002</v>
      </c>
      <c r="M51" s="121">
        <f t="shared" si="9"/>
        <v>21.53</v>
      </c>
    </row>
    <row r="52" spans="1:13" ht="19.5" customHeight="1" outlineLevel="1">
      <c r="A52" s="18"/>
      <c r="B52" s="73" t="s">
        <v>268</v>
      </c>
      <c r="C52" s="53" t="s">
        <v>216</v>
      </c>
      <c r="D52" s="73" t="s">
        <v>92</v>
      </c>
      <c r="E52" s="65" t="s">
        <v>598</v>
      </c>
      <c r="F52" s="53" t="s">
        <v>88</v>
      </c>
      <c r="G52" s="56">
        <v>6.48</v>
      </c>
      <c r="H52" s="56">
        <f t="shared" si="10"/>
        <v>474.87330000000003</v>
      </c>
      <c r="I52" s="58">
        <v>479.67</v>
      </c>
      <c r="J52" s="58">
        <f t="shared" si="11"/>
        <v>606.4132041</v>
      </c>
      <c r="K52" s="58">
        <f t="shared" si="8"/>
        <v>3929.5575625680003</v>
      </c>
      <c r="M52" s="121">
        <f t="shared" si="9"/>
        <v>479.67</v>
      </c>
    </row>
    <row r="53" spans="1:13" ht="19.5" customHeight="1" outlineLevel="1">
      <c r="A53" s="18"/>
      <c r="B53" s="73" t="s">
        <v>269</v>
      </c>
      <c r="C53" s="53" t="s">
        <v>218</v>
      </c>
      <c r="D53" s="73" t="s">
        <v>92</v>
      </c>
      <c r="E53" s="65" t="s">
        <v>599</v>
      </c>
      <c r="F53" s="53" t="s">
        <v>90</v>
      </c>
      <c r="G53" s="56">
        <v>4.71</v>
      </c>
      <c r="H53" s="56">
        <f t="shared" si="10"/>
        <v>339.7086</v>
      </c>
      <c r="I53" s="58">
        <v>343.14</v>
      </c>
      <c r="J53" s="58">
        <f t="shared" si="11"/>
        <v>433.8078822</v>
      </c>
      <c r="K53" s="58">
        <f t="shared" si="8"/>
        <v>2043.235125162</v>
      </c>
      <c r="M53" s="121">
        <f t="shared" si="9"/>
        <v>343.14</v>
      </c>
    </row>
    <row r="54" spans="1:13" ht="19.5" customHeight="1" outlineLevel="1">
      <c r="A54" s="18"/>
      <c r="B54" s="77"/>
      <c r="C54" s="73"/>
      <c r="D54" s="73"/>
      <c r="E54" s="74" t="s">
        <v>663</v>
      </c>
      <c r="F54" s="73"/>
      <c r="G54" s="56">
        <v>0</v>
      </c>
      <c r="H54" s="56">
        <f t="shared" si="10"/>
        <v>0</v>
      </c>
      <c r="I54" s="58"/>
      <c r="J54" s="58">
        <f t="shared" si="11"/>
        <v>0</v>
      </c>
      <c r="K54" s="58">
        <f t="shared" si="8"/>
        <v>0</v>
      </c>
      <c r="M54" s="121">
        <f t="shared" si="9"/>
        <v>0</v>
      </c>
    </row>
    <row r="55" spans="1:13" ht="30" customHeight="1" outlineLevel="1">
      <c r="A55" s="18"/>
      <c r="B55" s="73" t="s">
        <v>664</v>
      </c>
      <c r="C55" s="73" t="s">
        <v>423</v>
      </c>
      <c r="D55" s="73" t="s">
        <v>92</v>
      </c>
      <c r="E55" s="65" t="s">
        <v>205</v>
      </c>
      <c r="F55" s="73" t="s">
        <v>105</v>
      </c>
      <c r="G55" s="56">
        <v>77</v>
      </c>
      <c r="H55" s="56">
        <f t="shared" si="10"/>
        <v>40.5306</v>
      </c>
      <c r="I55" s="58">
        <v>40.94</v>
      </c>
      <c r="J55" s="58">
        <f t="shared" si="11"/>
        <v>51.7575762</v>
      </c>
      <c r="K55" s="58">
        <f t="shared" si="8"/>
        <v>3985.3333674</v>
      </c>
      <c r="M55" s="121">
        <f t="shared" si="9"/>
        <v>40.94</v>
      </c>
    </row>
    <row r="56" spans="1:13" ht="19.5" customHeight="1" outlineLevel="1">
      <c r="A56" s="18"/>
      <c r="B56" s="73" t="s">
        <v>665</v>
      </c>
      <c r="C56" s="53" t="s">
        <v>232</v>
      </c>
      <c r="D56" s="73" t="s">
        <v>92</v>
      </c>
      <c r="E56" s="65" t="s">
        <v>640</v>
      </c>
      <c r="F56" s="53" t="s">
        <v>93</v>
      </c>
      <c r="G56" s="56">
        <v>10.87</v>
      </c>
      <c r="H56" s="56">
        <f t="shared" si="10"/>
        <v>15.127199999999998</v>
      </c>
      <c r="I56" s="58">
        <v>15.28</v>
      </c>
      <c r="J56" s="58">
        <f t="shared" si="11"/>
        <v>19.317434399999996</v>
      </c>
      <c r="K56" s="58">
        <f t="shared" si="8"/>
        <v>209.98051192799994</v>
      </c>
      <c r="M56" s="121">
        <f t="shared" si="9"/>
        <v>15.28</v>
      </c>
    </row>
    <row r="57" spans="1:13" ht="19.5" customHeight="1" outlineLevel="1">
      <c r="A57" s="18"/>
      <c r="B57" s="73" t="s">
        <v>666</v>
      </c>
      <c r="C57" s="53" t="s">
        <v>424</v>
      </c>
      <c r="D57" s="73" t="s">
        <v>92</v>
      </c>
      <c r="E57" s="55" t="s">
        <v>203</v>
      </c>
      <c r="F57" s="53" t="s">
        <v>93</v>
      </c>
      <c r="G57" s="56">
        <v>29.01</v>
      </c>
      <c r="H57" s="56">
        <f t="shared" si="10"/>
        <v>21.314700000000002</v>
      </c>
      <c r="I57" s="58">
        <v>21.53</v>
      </c>
      <c r="J57" s="58">
        <f t="shared" si="11"/>
        <v>27.218871900000003</v>
      </c>
      <c r="K57" s="58">
        <f t="shared" si="8"/>
        <v>789.6194738190002</v>
      </c>
      <c r="M57" s="121">
        <f t="shared" si="9"/>
        <v>21.53</v>
      </c>
    </row>
    <row r="58" spans="1:13" ht="30" customHeight="1" outlineLevel="1">
      <c r="A58" s="18"/>
      <c r="B58" s="73" t="s">
        <v>667</v>
      </c>
      <c r="C58" s="53" t="s">
        <v>217</v>
      </c>
      <c r="D58" s="73" t="s">
        <v>92</v>
      </c>
      <c r="E58" s="65" t="s">
        <v>167</v>
      </c>
      <c r="F58" s="53" t="s">
        <v>102</v>
      </c>
      <c r="G58" s="56">
        <v>50.27</v>
      </c>
      <c r="H58" s="56">
        <f t="shared" si="10"/>
        <v>6.771599999999999</v>
      </c>
      <c r="I58" s="58">
        <v>6.84</v>
      </c>
      <c r="J58" s="58">
        <f t="shared" si="11"/>
        <v>8.647333199999998</v>
      </c>
      <c r="K58" s="58">
        <f t="shared" si="8"/>
        <v>434.701439964</v>
      </c>
      <c r="M58" s="121">
        <f t="shared" si="9"/>
        <v>6.84</v>
      </c>
    </row>
    <row r="59" spans="1:13" ht="30" customHeight="1" outlineLevel="1">
      <c r="A59" s="18"/>
      <c r="B59" s="73" t="s">
        <v>668</v>
      </c>
      <c r="C59" s="53" t="s">
        <v>215</v>
      </c>
      <c r="D59" s="73" t="s">
        <v>92</v>
      </c>
      <c r="E59" s="65" t="s">
        <v>168</v>
      </c>
      <c r="F59" s="53" t="s">
        <v>102</v>
      </c>
      <c r="G59" s="56">
        <v>53.27</v>
      </c>
      <c r="H59" s="56">
        <f t="shared" si="10"/>
        <v>6.5736</v>
      </c>
      <c r="I59" s="58">
        <v>6.64</v>
      </c>
      <c r="J59" s="58">
        <f t="shared" si="11"/>
        <v>8.3944872</v>
      </c>
      <c r="K59" s="58">
        <f t="shared" si="8"/>
        <v>447.17433314400006</v>
      </c>
      <c r="M59" s="121">
        <f t="shared" si="9"/>
        <v>6.64</v>
      </c>
    </row>
    <row r="60" spans="1:13" ht="30" customHeight="1" outlineLevel="1">
      <c r="A60" s="18"/>
      <c r="B60" s="73" t="s">
        <v>669</v>
      </c>
      <c r="C60" s="53" t="s">
        <v>218</v>
      </c>
      <c r="D60" s="73" t="s">
        <v>92</v>
      </c>
      <c r="E60" s="65" t="s">
        <v>147</v>
      </c>
      <c r="F60" s="53" t="s">
        <v>90</v>
      </c>
      <c r="G60" s="56">
        <v>3.01</v>
      </c>
      <c r="H60" s="56">
        <f t="shared" si="10"/>
        <v>339.7086</v>
      </c>
      <c r="I60" s="58">
        <v>343.14</v>
      </c>
      <c r="J60" s="58">
        <f t="shared" si="11"/>
        <v>433.8078822</v>
      </c>
      <c r="K60" s="58">
        <f t="shared" si="8"/>
        <v>1305.761725422</v>
      </c>
      <c r="M60" s="121">
        <f t="shared" si="9"/>
        <v>343.14</v>
      </c>
    </row>
    <row r="61" spans="1:13" ht="19.5" customHeight="1" outlineLevel="1">
      <c r="A61" s="18"/>
      <c r="B61" s="30"/>
      <c r="C61" s="30"/>
      <c r="D61" s="30"/>
      <c r="E61" s="74" t="s">
        <v>670</v>
      </c>
      <c r="F61" s="61"/>
      <c r="G61" s="56">
        <v>0</v>
      </c>
      <c r="H61" s="56">
        <f t="shared" si="10"/>
        <v>0</v>
      </c>
      <c r="I61" s="58"/>
      <c r="J61" s="58">
        <f t="shared" si="11"/>
        <v>0</v>
      </c>
      <c r="K61" s="58">
        <f t="shared" si="8"/>
        <v>0</v>
      </c>
      <c r="M61" s="121">
        <f t="shared" si="9"/>
        <v>0</v>
      </c>
    </row>
    <row r="62" spans="1:13" ht="19.5" customHeight="1" outlineLevel="1">
      <c r="A62" s="18"/>
      <c r="B62" s="53" t="s">
        <v>671</v>
      </c>
      <c r="C62" s="53" t="s">
        <v>424</v>
      </c>
      <c r="D62" s="73" t="s">
        <v>92</v>
      </c>
      <c r="E62" s="55" t="s">
        <v>596</v>
      </c>
      <c r="F62" s="53" t="s">
        <v>93</v>
      </c>
      <c r="G62" s="56">
        <v>48.85</v>
      </c>
      <c r="H62" s="56">
        <f t="shared" si="10"/>
        <v>21.314700000000002</v>
      </c>
      <c r="I62" s="58">
        <v>21.53</v>
      </c>
      <c r="J62" s="58">
        <f t="shared" si="11"/>
        <v>27.218871900000003</v>
      </c>
      <c r="K62" s="58">
        <f t="shared" si="8"/>
        <v>1329.6418923150002</v>
      </c>
      <c r="M62" s="121">
        <f t="shared" si="9"/>
        <v>21.53</v>
      </c>
    </row>
    <row r="63" spans="1:13" ht="30" customHeight="1" outlineLevel="1">
      <c r="A63" s="18"/>
      <c r="B63" s="53" t="s">
        <v>672</v>
      </c>
      <c r="C63" s="53" t="s">
        <v>217</v>
      </c>
      <c r="D63" s="73" t="s">
        <v>92</v>
      </c>
      <c r="E63" s="65" t="s">
        <v>167</v>
      </c>
      <c r="F63" s="53" t="s">
        <v>102</v>
      </c>
      <c r="G63" s="56">
        <v>107.82</v>
      </c>
      <c r="H63" s="56">
        <f t="shared" si="10"/>
        <v>6.771599999999999</v>
      </c>
      <c r="I63" s="58">
        <v>6.84</v>
      </c>
      <c r="J63" s="58">
        <f t="shared" si="11"/>
        <v>8.647333199999998</v>
      </c>
      <c r="K63" s="58">
        <f t="shared" si="8"/>
        <v>932.3554656239997</v>
      </c>
      <c r="M63" s="121">
        <f t="shared" si="9"/>
        <v>6.84</v>
      </c>
    </row>
    <row r="64" spans="1:13" ht="30" customHeight="1" outlineLevel="1">
      <c r="A64" s="18"/>
      <c r="B64" s="53" t="s">
        <v>673</v>
      </c>
      <c r="C64" s="53" t="s">
        <v>215</v>
      </c>
      <c r="D64" s="73" t="s">
        <v>92</v>
      </c>
      <c r="E64" s="65" t="s">
        <v>168</v>
      </c>
      <c r="F64" s="53" t="s">
        <v>102</v>
      </c>
      <c r="G64" s="56">
        <v>49.18</v>
      </c>
      <c r="H64" s="56">
        <f t="shared" si="10"/>
        <v>6.5736</v>
      </c>
      <c r="I64" s="58">
        <v>6.64</v>
      </c>
      <c r="J64" s="58">
        <f t="shared" si="11"/>
        <v>8.3944872</v>
      </c>
      <c r="K64" s="58">
        <f t="shared" si="8"/>
        <v>412.840880496</v>
      </c>
      <c r="M64" s="121">
        <f t="shared" si="9"/>
        <v>6.64</v>
      </c>
    </row>
    <row r="65" spans="1:13" ht="30" customHeight="1" outlineLevel="1">
      <c r="A65" s="18"/>
      <c r="B65" s="53" t="s">
        <v>674</v>
      </c>
      <c r="C65" s="53" t="s">
        <v>218</v>
      </c>
      <c r="D65" s="73" t="s">
        <v>92</v>
      </c>
      <c r="E65" s="65" t="s">
        <v>147</v>
      </c>
      <c r="F65" s="53" t="s">
        <v>90</v>
      </c>
      <c r="G65" s="56">
        <v>2.6</v>
      </c>
      <c r="H65" s="56">
        <f t="shared" si="10"/>
        <v>339.7086</v>
      </c>
      <c r="I65" s="58">
        <v>343.14</v>
      </c>
      <c r="J65" s="58">
        <f t="shared" si="11"/>
        <v>433.8078822</v>
      </c>
      <c r="K65" s="58">
        <f t="shared" si="8"/>
        <v>1127.90049372</v>
      </c>
      <c r="M65" s="121">
        <f t="shared" si="9"/>
        <v>343.14</v>
      </c>
    </row>
    <row r="66" spans="1:11" ht="19.5" customHeight="1" outlineLevel="1" collapsed="1">
      <c r="A66" s="18"/>
      <c r="B66" s="67"/>
      <c r="C66" s="68"/>
      <c r="D66" s="68"/>
      <c r="E66" s="68"/>
      <c r="F66" s="68"/>
      <c r="G66" s="68"/>
      <c r="H66" s="68"/>
      <c r="I66" s="69" t="s">
        <v>250</v>
      </c>
      <c r="J66" s="70"/>
      <c r="K66" s="71">
        <f>SUM(K37:K65)</f>
        <v>76354.517002104</v>
      </c>
    </row>
    <row r="67" spans="1:11" ht="19.5" customHeight="1">
      <c r="A67" s="18"/>
      <c r="B67" s="48"/>
      <c r="C67" s="48"/>
      <c r="D67" s="48"/>
      <c r="E67" s="49"/>
      <c r="F67" s="48"/>
      <c r="G67" s="50"/>
      <c r="H67" s="50"/>
      <c r="I67" s="51"/>
      <c r="J67" s="52"/>
      <c r="K67" s="72"/>
    </row>
    <row r="68" spans="1:11" s="17" customFormat="1" ht="19.5" customHeight="1">
      <c r="A68" s="128"/>
      <c r="B68" s="86">
        <v>4</v>
      </c>
      <c r="C68" s="86"/>
      <c r="D68" s="86"/>
      <c r="E68" s="87" t="s">
        <v>128</v>
      </c>
      <c r="F68" s="87"/>
      <c r="G68" s="129"/>
      <c r="H68" s="129"/>
      <c r="I68" s="129"/>
      <c r="J68" s="87"/>
      <c r="K68" s="127">
        <f>K86</f>
        <v>64943.358279666</v>
      </c>
    </row>
    <row r="69" spans="1:11" ht="19.5" customHeight="1" outlineLevel="1">
      <c r="A69" s="18"/>
      <c r="B69" s="30"/>
      <c r="C69" s="30"/>
      <c r="D69" s="30"/>
      <c r="E69" s="75" t="s">
        <v>149</v>
      </c>
      <c r="F69" s="61"/>
      <c r="G69" s="76"/>
      <c r="H69" s="76"/>
      <c r="I69" s="56"/>
      <c r="J69" s="58"/>
      <c r="K69" s="58"/>
    </row>
    <row r="70" spans="1:13" ht="17.25" customHeight="1" outlineLevel="1">
      <c r="A70" s="18"/>
      <c r="B70" s="53" t="s">
        <v>91</v>
      </c>
      <c r="C70" s="53">
        <v>84220</v>
      </c>
      <c r="D70" s="73" t="s">
        <v>92</v>
      </c>
      <c r="E70" s="55" t="s">
        <v>600</v>
      </c>
      <c r="F70" s="53" t="s">
        <v>93</v>
      </c>
      <c r="G70" s="56">
        <v>288.23</v>
      </c>
      <c r="H70" s="56">
        <f>M70*0.99</f>
        <v>22.017599999999998</v>
      </c>
      <c r="I70" s="58">
        <v>22.24</v>
      </c>
      <c r="J70" s="58">
        <f>H70+(H70*27.7%)</f>
        <v>28.116475199999996</v>
      </c>
      <c r="K70" s="58">
        <f aca="true" t="shared" si="12" ref="K70:K85">SUM(G70*J70)</f>
        <v>8104.011646896</v>
      </c>
      <c r="M70" s="121">
        <f aca="true" t="shared" si="13" ref="M70:M85">I70</f>
        <v>22.24</v>
      </c>
    </row>
    <row r="71" spans="1:13" ht="28.5" outlineLevel="1">
      <c r="A71" s="18"/>
      <c r="B71" s="53" t="s">
        <v>94</v>
      </c>
      <c r="C71" s="53" t="s">
        <v>217</v>
      </c>
      <c r="D71" s="73" t="s">
        <v>92</v>
      </c>
      <c r="E71" s="65" t="s">
        <v>167</v>
      </c>
      <c r="F71" s="53" t="s">
        <v>102</v>
      </c>
      <c r="G71" s="56">
        <v>1000.18</v>
      </c>
      <c r="H71" s="56">
        <f aca="true" t="shared" si="14" ref="H71:H76">M71*0.99</f>
        <v>6.771599999999999</v>
      </c>
      <c r="I71" s="58">
        <v>6.84</v>
      </c>
      <c r="J71" s="58">
        <f aca="true" t="shared" si="15" ref="J71:J76">H71+(H71*27.7%)</f>
        <v>8.647333199999998</v>
      </c>
      <c r="K71" s="58">
        <f t="shared" si="12"/>
        <v>8648.889719975998</v>
      </c>
      <c r="M71" s="121">
        <f t="shared" si="13"/>
        <v>6.84</v>
      </c>
    </row>
    <row r="72" spans="1:13" ht="28.5" outlineLevel="1">
      <c r="A72" s="18"/>
      <c r="B72" s="53" t="s">
        <v>95</v>
      </c>
      <c r="C72" s="53" t="s">
        <v>215</v>
      </c>
      <c r="D72" s="73" t="s">
        <v>92</v>
      </c>
      <c r="E72" s="65" t="s">
        <v>168</v>
      </c>
      <c r="F72" s="53" t="s">
        <v>102</v>
      </c>
      <c r="G72" s="56">
        <v>383.73</v>
      </c>
      <c r="H72" s="56">
        <f t="shared" si="14"/>
        <v>6.5736</v>
      </c>
      <c r="I72" s="58">
        <v>6.64</v>
      </c>
      <c r="J72" s="58">
        <f t="shared" si="15"/>
        <v>8.3944872</v>
      </c>
      <c r="K72" s="58">
        <f t="shared" si="12"/>
        <v>3221.216573256</v>
      </c>
      <c r="M72" s="121">
        <f t="shared" si="13"/>
        <v>6.64</v>
      </c>
    </row>
    <row r="73" spans="1:13" ht="19.5" customHeight="1" outlineLevel="1">
      <c r="A73" s="18"/>
      <c r="B73" s="53" t="s">
        <v>169</v>
      </c>
      <c r="C73" s="53" t="s">
        <v>218</v>
      </c>
      <c r="D73" s="73" t="s">
        <v>92</v>
      </c>
      <c r="E73" s="65" t="s">
        <v>148</v>
      </c>
      <c r="F73" s="53" t="s">
        <v>90</v>
      </c>
      <c r="G73" s="56">
        <v>15.73</v>
      </c>
      <c r="H73" s="56">
        <f t="shared" si="14"/>
        <v>339.7086</v>
      </c>
      <c r="I73" s="58">
        <v>343.14</v>
      </c>
      <c r="J73" s="58">
        <f t="shared" si="15"/>
        <v>433.8078822</v>
      </c>
      <c r="K73" s="58">
        <f t="shared" si="12"/>
        <v>6823.797987006</v>
      </c>
      <c r="M73" s="121">
        <f t="shared" si="13"/>
        <v>343.14</v>
      </c>
    </row>
    <row r="74" spans="1:13" ht="19.5" customHeight="1" outlineLevel="1">
      <c r="A74" s="18"/>
      <c r="B74" s="53"/>
      <c r="C74" s="30"/>
      <c r="D74" s="30"/>
      <c r="E74" s="75" t="s">
        <v>150</v>
      </c>
      <c r="F74" s="61"/>
      <c r="G74" s="56">
        <v>0</v>
      </c>
      <c r="H74" s="56">
        <f t="shared" si="14"/>
        <v>0</v>
      </c>
      <c r="I74" s="29"/>
      <c r="J74" s="58">
        <f t="shared" si="15"/>
        <v>0</v>
      </c>
      <c r="K74" s="58">
        <f t="shared" si="12"/>
        <v>0</v>
      </c>
      <c r="M74" s="121">
        <f t="shared" si="13"/>
        <v>0</v>
      </c>
    </row>
    <row r="75" spans="1:13" ht="28.5" outlineLevel="1">
      <c r="A75" s="18"/>
      <c r="B75" s="53" t="s">
        <v>256</v>
      </c>
      <c r="C75" s="53">
        <v>84220</v>
      </c>
      <c r="D75" s="73" t="s">
        <v>92</v>
      </c>
      <c r="E75" s="65" t="s">
        <v>601</v>
      </c>
      <c r="F75" s="53" t="s">
        <v>93</v>
      </c>
      <c r="G75" s="56">
        <v>450.43</v>
      </c>
      <c r="H75" s="56">
        <f t="shared" si="14"/>
        <v>22.017599999999998</v>
      </c>
      <c r="I75" s="58">
        <v>22.24</v>
      </c>
      <c r="J75" s="58">
        <f t="shared" si="15"/>
        <v>28.116475199999996</v>
      </c>
      <c r="K75" s="58">
        <f t="shared" si="12"/>
        <v>12664.503924335999</v>
      </c>
      <c r="M75" s="121">
        <f t="shared" si="13"/>
        <v>22.24</v>
      </c>
    </row>
    <row r="76" spans="1:13" ht="28.5" outlineLevel="1">
      <c r="A76" s="18"/>
      <c r="B76" s="53" t="s">
        <v>270</v>
      </c>
      <c r="C76" s="53" t="s">
        <v>217</v>
      </c>
      <c r="D76" s="73" t="s">
        <v>92</v>
      </c>
      <c r="E76" s="65" t="s">
        <v>167</v>
      </c>
      <c r="F76" s="53" t="s">
        <v>102</v>
      </c>
      <c r="G76" s="56">
        <v>695.27</v>
      </c>
      <c r="H76" s="56">
        <f t="shared" si="14"/>
        <v>6.771599999999999</v>
      </c>
      <c r="I76" s="58">
        <v>6.84</v>
      </c>
      <c r="J76" s="58">
        <f t="shared" si="15"/>
        <v>8.647333199999998</v>
      </c>
      <c r="K76" s="58">
        <f t="shared" si="12"/>
        <v>6012.231353963999</v>
      </c>
      <c r="M76" s="121">
        <f t="shared" si="13"/>
        <v>6.84</v>
      </c>
    </row>
    <row r="77" spans="1:13" ht="28.5" outlineLevel="1">
      <c r="A77" s="18"/>
      <c r="B77" s="53" t="s">
        <v>271</v>
      </c>
      <c r="C77" s="53" t="s">
        <v>215</v>
      </c>
      <c r="D77" s="73" t="s">
        <v>92</v>
      </c>
      <c r="E77" s="65" t="s">
        <v>168</v>
      </c>
      <c r="F77" s="53" t="s">
        <v>102</v>
      </c>
      <c r="G77" s="56">
        <v>374.55</v>
      </c>
      <c r="H77" s="56"/>
      <c r="I77" s="58">
        <v>6.64</v>
      </c>
      <c r="J77" s="58">
        <f>I77+(I77*27.7%)</f>
        <v>8.47928</v>
      </c>
      <c r="K77" s="58">
        <f t="shared" si="12"/>
        <v>3175.914324</v>
      </c>
      <c r="M77" s="121">
        <f t="shared" si="13"/>
        <v>6.64</v>
      </c>
    </row>
    <row r="78" spans="1:13" ht="19.5" customHeight="1" outlineLevel="1">
      <c r="A78" s="18"/>
      <c r="B78" s="53" t="s">
        <v>272</v>
      </c>
      <c r="C78" s="53" t="s">
        <v>218</v>
      </c>
      <c r="D78" s="73" t="s">
        <v>92</v>
      </c>
      <c r="E78" s="65" t="s">
        <v>148</v>
      </c>
      <c r="F78" s="53" t="s">
        <v>90</v>
      </c>
      <c r="G78" s="56">
        <v>27.1</v>
      </c>
      <c r="H78" s="56"/>
      <c r="I78" s="58">
        <v>343.14</v>
      </c>
      <c r="J78" s="58">
        <f>I78+(I78*27.7%)</f>
        <v>438.18978</v>
      </c>
      <c r="K78" s="58">
        <f t="shared" si="12"/>
        <v>11874.943038</v>
      </c>
      <c r="M78" s="121">
        <f t="shared" si="13"/>
        <v>343.14</v>
      </c>
    </row>
    <row r="79" spans="1:13" ht="19.5" customHeight="1" outlineLevel="1">
      <c r="A79" s="18"/>
      <c r="B79" s="30"/>
      <c r="C79" s="30"/>
      <c r="D79" s="30"/>
      <c r="E79" s="75" t="s">
        <v>129</v>
      </c>
      <c r="F79" s="61"/>
      <c r="G79" s="56">
        <v>0</v>
      </c>
      <c r="H79" s="56"/>
      <c r="I79" s="58"/>
      <c r="J79" s="58">
        <f>I79+(I79*27.7%)</f>
        <v>0</v>
      </c>
      <c r="K79" s="58">
        <f t="shared" si="12"/>
        <v>0</v>
      </c>
      <c r="M79" s="121">
        <f t="shared" si="13"/>
        <v>0</v>
      </c>
    </row>
    <row r="80" spans="1:13" ht="30" customHeight="1" outlineLevel="1">
      <c r="A80" s="18"/>
      <c r="B80" s="53" t="s">
        <v>680</v>
      </c>
      <c r="C80" s="53">
        <v>83901</v>
      </c>
      <c r="D80" s="53" t="s">
        <v>92</v>
      </c>
      <c r="E80" s="65" t="s">
        <v>588</v>
      </c>
      <c r="F80" s="53" t="s">
        <v>105</v>
      </c>
      <c r="G80" s="56">
        <v>142.1</v>
      </c>
      <c r="H80" s="56">
        <f aca="true" t="shared" si="16" ref="H80:H85">M80*0.99</f>
        <v>13.5333</v>
      </c>
      <c r="I80" s="58">
        <v>13.67</v>
      </c>
      <c r="J80" s="58">
        <f aca="true" t="shared" si="17" ref="J80:J85">H80+(H80*27.7%)</f>
        <v>17.2820241</v>
      </c>
      <c r="K80" s="58">
        <f t="shared" si="12"/>
        <v>2455.7756246100002</v>
      </c>
      <c r="M80" s="121">
        <f t="shared" si="13"/>
        <v>13.67</v>
      </c>
    </row>
    <row r="81" spans="1:13" ht="19.5" customHeight="1" outlineLevel="1">
      <c r="A81" s="18"/>
      <c r="B81" s="53"/>
      <c r="C81" s="53"/>
      <c r="D81" s="53"/>
      <c r="E81" s="75" t="s">
        <v>675</v>
      </c>
      <c r="F81" s="53"/>
      <c r="G81" s="56">
        <v>0</v>
      </c>
      <c r="H81" s="56">
        <f t="shared" si="16"/>
        <v>0</v>
      </c>
      <c r="I81" s="58"/>
      <c r="J81" s="58">
        <f t="shared" si="17"/>
        <v>0</v>
      </c>
      <c r="K81" s="58">
        <f t="shared" si="12"/>
        <v>0</v>
      </c>
      <c r="M81" s="121">
        <f t="shared" si="13"/>
        <v>0</v>
      </c>
    </row>
    <row r="82" spans="1:13" ht="30" customHeight="1" outlineLevel="1">
      <c r="A82" s="18"/>
      <c r="B82" s="53" t="s">
        <v>676</v>
      </c>
      <c r="C82" s="53">
        <v>84220</v>
      </c>
      <c r="D82" s="73" t="s">
        <v>92</v>
      </c>
      <c r="E82" s="65" t="s">
        <v>677</v>
      </c>
      <c r="F82" s="53" t="s">
        <v>93</v>
      </c>
      <c r="G82" s="56">
        <v>23.53</v>
      </c>
      <c r="H82" s="56">
        <f t="shared" si="16"/>
        <v>22.017599999999998</v>
      </c>
      <c r="I82" s="58">
        <v>22.24</v>
      </c>
      <c r="J82" s="58">
        <f t="shared" si="17"/>
        <v>28.116475199999996</v>
      </c>
      <c r="K82" s="58">
        <f t="shared" si="12"/>
        <v>661.5806614559999</v>
      </c>
      <c r="M82" s="121">
        <f t="shared" si="13"/>
        <v>22.24</v>
      </c>
    </row>
    <row r="83" spans="1:13" ht="30" customHeight="1" outlineLevel="1">
      <c r="A83" s="18"/>
      <c r="B83" s="53" t="s">
        <v>678</v>
      </c>
      <c r="C83" s="53" t="s">
        <v>217</v>
      </c>
      <c r="D83" s="73" t="s">
        <v>92</v>
      </c>
      <c r="E83" s="65" t="s">
        <v>167</v>
      </c>
      <c r="F83" s="53" t="s">
        <v>102</v>
      </c>
      <c r="G83" s="56">
        <v>68.18</v>
      </c>
      <c r="H83" s="56">
        <f t="shared" si="16"/>
        <v>6.771599999999999</v>
      </c>
      <c r="I83" s="58">
        <v>6.84</v>
      </c>
      <c r="J83" s="58">
        <f t="shared" si="17"/>
        <v>8.647333199999998</v>
      </c>
      <c r="K83" s="58">
        <f t="shared" si="12"/>
        <v>589.575177576</v>
      </c>
      <c r="M83" s="121">
        <f t="shared" si="13"/>
        <v>6.84</v>
      </c>
    </row>
    <row r="84" spans="1:13" ht="30" customHeight="1" outlineLevel="1">
      <c r="A84" s="18"/>
      <c r="B84" s="53" t="s">
        <v>679</v>
      </c>
      <c r="C84" s="53" t="s">
        <v>215</v>
      </c>
      <c r="D84" s="73" t="s">
        <v>92</v>
      </c>
      <c r="E84" s="65" t="s">
        <v>168</v>
      </c>
      <c r="F84" s="53" t="s">
        <v>102</v>
      </c>
      <c r="G84" s="56">
        <v>28.36</v>
      </c>
      <c r="H84" s="56">
        <f t="shared" si="16"/>
        <v>6.5736</v>
      </c>
      <c r="I84" s="58">
        <v>6.64</v>
      </c>
      <c r="J84" s="58">
        <f t="shared" si="17"/>
        <v>8.3944872</v>
      </c>
      <c r="K84" s="58">
        <f t="shared" si="12"/>
        <v>238.067656992</v>
      </c>
      <c r="M84" s="121">
        <f t="shared" si="13"/>
        <v>6.64</v>
      </c>
    </row>
    <row r="85" spans="1:13" ht="19.5" customHeight="1" outlineLevel="1">
      <c r="A85" s="18"/>
      <c r="B85" s="53" t="s">
        <v>273</v>
      </c>
      <c r="C85" s="53" t="s">
        <v>218</v>
      </c>
      <c r="D85" s="73" t="s">
        <v>92</v>
      </c>
      <c r="E85" s="65" t="s">
        <v>148</v>
      </c>
      <c r="F85" s="53" t="s">
        <v>90</v>
      </c>
      <c r="G85" s="56">
        <v>1.09</v>
      </c>
      <c r="H85" s="56">
        <f t="shared" si="16"/>
        <v>339.7086</v>
      </c>
      <c r="I85" s="58">
        <v>343.14</v>
      </c>
      <c r="J85" s="58">
        <f t="shared" si="17"/>
        <v>433.8078822</v>
      </c>
      <c r="K85" s="58">
        <f t="shared" si="12"/>
        <v>472.85059159800005</v>
      </c>
      <c r="M85" s="121">
        <f t="shared" si="13"/>
        <v>343.14</v>
      </c>
    </row>
    <row r="86" spans="1:11" ht="19.5" customHeight="1" outlineLevel="1">
      <c r="A86" s="18"/>
      <c r="B86" s="67"/>
      <c r="C86" s="68"/>
      <c r="D86" s="68"/>
      <c r="E86" s="68"/>
      <c r="F86" s="68"/>
      <c r="G86" s="68"/>
      <c r="H86" s="68"/>
      <c r="I86" s="69" t="s">
        <v>250</v>
      </c>
      <c r="J86" s="70"/>
      <c r="K86" s="71">
        <f>SUM(K70:K85)</f>
        <v>64943.358279666</v>
      </c>
    </row>
    <row r="87" spans="1:11" ht="19.5" customHeight="1">
      <c r="A87" s="18"/>
      <c r="B87" s="48"/>
      <c r="C87" s="48"/>
      <c r="D87" s="48"/>
      <c r="E87" s="49"/>
      <c r="F87" s="48"/>
      <c r="G87" s="50"/>
      <c r="H87" s="50"/>
      <c r="I87" s="51"/>
      <c r="J87" s="52"/>
      <c r="K87" s="72"/>
    </row>
    <row r="88" spans="1:11" s="17" customFormat="1" ht="19.5" customHeight="1">
      <c r="A88" s="128"/>
      <c r="B88" s="86">
        <v>5</v>
      </c>
      <c r="C88" s="86"/>
      <c r="D88" s="86"/>
      <c r="E88" s="87" t="s">
        <v>242</v>
      </c>
      <c r="F88" s="87"/>
      <c r="G88" s="129"/>
      <c r="H88" s="129"/>
      <c r="I88" s="129"/>
      <c r="J88" s="87"/>
      <c r="K88" s="127">
        <f>K99</f>
        <v>53653.222586502</v>
      </c>
    </row>
    <row r="89" spans="1:11" ht="19.5" customHeight="1" outlineLevel="1">
      <c r="A89" s="18"/>
      <c r="B89" s="77"/>
      <c r="C89" s="77"/>
      <c r="D89" s="77"/>
      <c r="E89" s="74" t="s">
        <v>130</v>
      </c>
      <c r="F89" s="73"/>
      <c r="G89" s="78"/>
      <c r="H89" s="78"/>
      <c r="I89" s="56"/>
      <c r="J89" s="58"/>
      <c r="K89" s="58"/>
    </row>
    <row r="90" spans="1:13" s="17" customFormat="1" ht="30" customHeight="1" outlineLevel="1">
      <c r="A90" s="18"/>
      <c r="B90" s="73" t="s">
        <v>96</v>
      </c>
      <c r="C90" s="73" t="s">
        <v>448</v>
      </c>
      <c r="D90" s="73" t="s">
        <v>92</v>
      </c>
      <c r="E90" s="65" t="s">
        <v>602</v>
      </c>
      <c r="F90" s="73" t="s">
        <v>93</v>
      </c>
      <c r="G90" s="56">
        <v>5.14</v>
      </c>
      <c r="H90" s="56">
        <f>M90*0.99</f>
        <v>64.8648</v>
      </c>
      <c r="I90" s="58">
        <v>65.52</v>
      </c>
      <c r="J90" s="58">
        <f>H90+(H90*27.7%)</f>
        <v>82.8323496</v>
      </c>
      <c r="K90" s="58">
        <f aca="true" t="shared" si="18" ref="K90:K98">SUM(G90*J90)</f>
        <v>425.758276944</v>
      </c>
      <c r="L90" s="1"/>
      <c r="M90" s="22">
        <f aca="true" t="shared" si="19" ref="M90:M153">I90</f>
        <v>65.52</v>
      </c>
    </row>
    <row r="91" spans="1:13" ht="19.5" customHeight="1" outlineLevel="1">
      <c r="A91" s="18"/>
      <c r="B91" s="77"/>
      <c r="C91" s="77"/>
      <c r="D91" s="77"/>
      <c r="E91" s="74" t="s">
        <v>131</v>
      </c>
      <c r="F91" s="73"/>
      <c r="G91" s="56">
        <v>0</v>
      </c>
      <c r="H91" s="56">
        <f aca="true" t="shared" si="20" ref="H91:H98">M91*0.99</f>
        <v>0</v>
      </c>
      <c r="I91" s="58"/>
      <c r="J91" s="58">
        <f aca="true" t="shared" si="21" ref="J91:J98">H91+(H91*27.7%)</f>
        <v>0</v>
      </c>
      <c r="K91" s="58">
        <f t="shared" si="18"/>
        <v>0</v>
      </c>
      <c r="M91" s="22">
        <f t="shared" si="19"/>
        <v>0</v>
      </c>
    </row>
    <row r="92" spans="1:13" ht="45" customHeight="1" outlineLevel="1">
      <c r="A92" s="18"/>
      <c r="B92" s="73" t="s">
        <v>101</v>
      </c>
      <c r="C92" s="73">
        <v>87489</v>
      </c>
      <c r="D92" s="73" t="s">
        <v>92</v>
      </c>
      <c r="E92" s="65" t="s">
        <v>927</v>
      </c>
      <c r="F92" s="73" t="s">
        <v>93</v>
      </c>
      <c r="G92" s="56">
        <v>572.63</v>
      </c>
      <c r="H92" s="56">
        <f t="shared" si="20"/>
        <v>28.610999999999997</v>
      </c>
      <c r="I92" s="58">
        <v>28.9</v>
      </c>
      <c r="J92" s="58">
        <f t="shared" si="21"/>
        <v>36.536246999999996</v>
      </c>
      <c r="K92" s="58">
        <f t="shared" si="18"/>
        <v>20921.75111961</v>
      </c>
      <c r="M92" s="22">
        <f t="shared" si="19"/>
        <v>28.9</v>
      </c>
    </row>
    <row r="93" spans="1:13" ht="45" customHeight="1" outlineLevel="1">
      <c r="A93" s="18"/>
      <c r="B93" s="73" t="s">
        <v>257</v>
      </c>
      <c r="C93" s="73" t="s">
        <v>446</v>
      </c>
      <c r="D93" s="73" t="s">
        <v>92</v>
      </c>
      <c r="E93" s="65" t="s">
        <v>171</v>
      </c>
      <c r="F93" s="73" t="s">
        <v>93</v>
      </c>
      <c r="G93" s="56">
        <v>12.34</v>
      </c>
      <c r="H93" s="56">
        <f t="shared" si="20"/>
        <v>52.6383</v>
      </c>
      <c r="I93" s="58">
        <v>53.17</v>
      </c>
      <c r="J93" s="58">
        <f t="shared" si="21"/>
        <v>67.2191091</v>
      </c>
      <c r="K93" s="58">
        <f t="shared" si="18"/>
        <v>829.4838062939999</v>
      </c>
      <c r="M93" s="22">
        <f t="shared" si="19"/>
        <v>53.17</v>
      </c>
    </row>
    <row r="94" spans="1:13" ht="45" customHeight="1" outlineLevel="1">
      <c r="A94" s="18"/>
      <c r="B94" s="73" t="s">
        <v>374</v>
      </c>
      <c r="C94" s="73">
        <v>87491</v>
      </c>
      <c r="D94" s="73" t="s">
        <v>92</v>
      </c>
      <c r="E94" s="65" t="s">
        <v>928</v>
      </c>
      <c r="F94" s="73" t="s">
        <v>93</v>
      </c>
      <c r="G94" s="56">
        <v>460.66</v>
      </c>
      <c r="H94" s="56">
        <f t="shared" si="20"/>
        <v>39.204</v>
      </c>
      <c r="I94" s="58">
        <v>39.6</v>
      </c>
      <c r="J94" s="58">
        <f t="shared" si="21"/>
        <v>50.063508</v>
      </c>
      <c r="K94" s="58">
        <f t="shared" si="18"/>
        <v>23062.25559528</v>
      </c>
      <c r="M94" s="22">
        <f t="shared" si="19"/>
        <v>39.6</v>
      </c>
    </row>
    <row r="95" spans="1:13" ht="30" customHeight="1" outlineLevel="1">
      <c r="A95" s="18"/>
      <c r="B95" s="73" t="s">
        <v>569</v>
      </c>
      <c r="C95" s="73" t="s">
        <v>447</v>
      </c>
      <c r="D95" s="73" t="s">
        <v>92</v>
      </c>
      <c r="E95" s="65" t="s">
        <v>170</v>
      </c>
      <c r="F95" s="73" t="s">
        <v>105</v>
      </c>
      <c r="G95" s="56">
        <v>35.02</v>
      </c>
      <c r="H95" s="56">
        <f t="shared" si="20"/>
        <v>10.791</v>
      </c>
      <c r="I95" s="58">
        <v>10.9</v>
      </c>
      <c r="J95" s="58">
        <f t="shared" si="21"/>
        <v>13.780107000000001</v>
      </c>
      <c r="K95" s="58">
        <f t="shared" si="18"/>
        <v>482.5793471400001</v>
      </c>
      <c r="M95" s="22">
        <f t="shared" si="19"/>
        <v>10.9</v>
      </c>
    </row>
    <row r="96" spans="1:13" ht="30" customHeight="1" outlineLevel="1">
      <c r="A96" s="18"/>
      <c r="B96" s="73" t="s">
        <v>375</v>
      </c>
      <c r="C96" s="73">
        <v>79627</v>
      </c>
      <c r="D96" s="73" t="s">
        <v>92</v>
      </c>
      <c r="E96" s="65" t="s">
        <v>132</v>
      </c>
      <c r="F96" s="73" t="s">
        <v>93</v>
      </c>
      <c r="G96" s="56">
        <v>11.32</v>
      </c>
      <c r="H96" s="56">
        <f t="shared" si="20"/>
        <v>462.91409999999996</v>
      </c>
      <c r="I96" s="58">
        <v>467.59</v>
      </c>
      <c r="J96" s="58">
        <f t="shared" si="21"/>
        <v>591.1413057</v>
      </c>
      <c r="K96" s="58">
        <f t="shared" si="18"/>
        <v>6691.719580524</v>
      </c>
      <c r="M96" s="22">
        <f t="shared" si="19"/>
        <v>467.59</v>
      </c>
    </row>
    <row r="97" spans="1:13" ht="19.5" customHeight="1" outlineLevel="1">
      <c r="A97" s="18"/>
      <c r="B97" s="73"/>
      <c r="C97" s="73"/>
      <c r="D97" s="73"/>
      <c r="E97" s="74" t="s">
        <v>635</v>
      </c>
      <c r="F97" s="73"/>
      <c r="G97" s="56">
        <v>0</v>
      </c>
      <c r="H97" s="56">
        <f t="shared" si="20"/>
        <v>0</v>
      </c>
      <c r="I97" s="58"/>
      <c r="J97" s="58">
        <f t="shared" si="21"/>
        <v>0</v>
      </c>
      <c r="K97" s="58">
        <f t="shared" si="18"/>
        <v>0</v>
      </c>
      <c r="M97" s="22">
        <f t="shared" si="19"/>
        <v>0</v>
      </c>
    </row>
    <row r="98" spans="1:13" ht="45" customHeight="1" outlineLevel="1">
      <c r="A98" s="18"/>
      <c r="B98" s="73" t="s">
        <v>684</v>
      </c>
      <c r="C98" s="73">
        <v>87489</v>
      </c>
      <c r="D98" s="73" t="s">
        <v>92</v>
      </c>
      <c r="E98" s="65" t="s">
        <v>929</v>
      </c>
      <c r="F98" s="73" t="s">
        <v>93</v>
      </c>
      <c r="G98" s="56">
        <v>33.93</v>
      </c>
      <c r="H98" s="56">
        <f t="shared" si="20"/>
        <v>28.610999999999997</v>
      </c>
      <c r="I98" s="58">
        <v>28.9</v>
      </c>
      <c r="J98" s="58">
        <f t="shared" si="21"/>
        <v>36.536246999999996</v>
      </c>
      <c r="K98" s="58">
        <f t="shared" si="18"/>
        <v>1239.6748607099998</v>
      </c>
      <c r="M98" s="22">
        <f t="shared" si="19"/>
        <v>28.9</v>
      </c>
    </row>
    <row r="99" spans="1:13" ht="19.5" customHeight="1" outlineLevel="1">
      <c r="A99" s="18"/>
      <c r="B99" s="67"/>
      <c r="C99" s="68"/>
      <c r="D99" s="68"/>
      <c r="E99" s="68"/>
      <c r="F99" s="68"/>
      <c r="G99" s="68"/>
      <c r="H99" s="68"/>
      <c r="I99" s="69" t="s">
        <v>250</v>
      </c>
      <c r="J99" s="70"/>
      <c r="K99" s="156">
        <f>SUM(K90:K98)</f>
        <v>53653.222586502</v>
      </c>
      <c r="M99" s="22" t="str">
        <f t="shared" si="19"/>
        <v>Subtotal </v>
      </c>
    </row>
    <row r="100" spans="1:13" ht="19.5" customHeight="1">
      <c r="A100" s="18"/>
      <c r="B100" s="48"/>
      <c r="C100" s="48"/>
      <c r="D100" s="48"/>
      <c r="E100" s="49"/>
      <c r="F100" s="48"/>
      <c r="G100" s="50"/>
      <c r="H100" s="50"/>
      <c r="I100" s="51"/>
      <c r="J100" s="52"/>
      <c r="K100" s="72"/>
      <c r="M100" s="22">
        <f t="shared" si="19"/>
        <v>0</v>
      </c>
    </row>
    <row r="101" spans="1:13" s="17" customFormat="1" ht="19.5" customHeight="1">
      <c r="A101" s="128"/>
      <c r="B101" s="86">
        <v>6</v>
      </c>
      <c r="C101" s="153"/>
      <c r="D101" s="153"/>
      <c r="E101" s="87" t="s">
        <v>133</v>
      </c>
      <c r="F101" s="87"/>
      <c r="G101" s="129"/>
      <c r="H101" s="129"/>
      <c r="I101" s="129"/>
      <c r="J101" s="87"/>
      <c r="K101" s="131">
        <f>K142</f>
        <v>108476.23243007097</v>
      </c>
      <c r="M101" s="22">
        <f t="shared" si="19"/>
        <v>0</v>
      </c>
    </row>
    <row r="102" spans="1:13" ht="19.5" customHeight="1" outlineLevel="1">
      <c r="A102" s="18"/>
      <c r="B102" s="30"/>
      <c r="C102" s="30"/>
      <c r="D102" s="30"/>
      <c r="E102" s="70" t="s">
        <v>151</v>
      </c>
      <c r="F102" s="70"/>
      <c r="G102" s="79"/>
      <c r="H102" s="79"/>
      <c r="I102" s="56"/>
      <c r="J102" s="58"/>
      <c r="K102" s="58"/>
      <c r="M102" s="22">
        <f t="shared" si="19"/>
        <v>0</v>
      </c>
    </row>
    <row r="103" spans="1:13" ht="30" customHeight="1" outlineLevel="1">
      <c r="A103" s="18"/>
      <c r="B103" s="73" t="s">
        <v>104</v>
      </c>
      <c r="C103" s="73" t="s">
        <v>417</v>
      </c>
      <c r="D103" s="73" t="s">
        <v>92</v>
      </c>
      <c r="E103" s="65" t="s">
        <v>576</v>
      </c>
      <c r="F103" s="53" t="s">
        <v>88</v>
      </c>
      <c r="G103" s="56">
        <v>6</v>
      </c>
      <c r="H103" s="56">
        <f>M103*0.99</f>
        <v>241.1838</v>
      </c>
      <c r="I103" s="58">
        <v>243.62</v>
      </c>
      <c r="J103" s="58">
        <f>H103+(H103*27.7%)</f>
        <v>307.99171259999997</v>
      </c>
      <c r="K103" s="58">
        <f aca="true" t="shared" si="22" ref="K103:K141">SUM(G103*J103)</f>
        <v>1847.9502755999997</v>
      </c>
      <c r="M103" s="22">
        <f t="shared" si="19"/>
        <v>243.62</v>
      </c>
    </row>
    <row r="104" spans="1:13" s="17" customFormat="1" ht="30" customHeight="1" outlineLevel="1">
      <c r="A104" s="18"/>
      <c r="B104" s="73" t="s">
        <v>134</v>
      </c>
      <c r="C104" s="73" t="s">
        <v>213</v>
      </c>
      <c r="D104" s="73" t="s">
        <v>92</v>
      </c>
      <c r="E104" s="65" t="s">
        <v>580</v>
      </c>
      <c r="F104" s="53" t="s">
        <v>88</v>
      </c>
      <c r="G104" s="56">
        <v>3</v>
      </c>
      <c r="H104" s="56">
        <f aca="true" t="shared" si="23" ref="H104:H167">M104*0.99</f>
        <v>772.9128000000001</v>
      </c>
      <c r="I104" s="58">
        <v>780.72</v>
      </c>
      <c r="J104" s="58">
        <f aca="true" t="shared" si="24" ref="J104:J133">H104+(H104*27.7%)</f>
        <v>987.0096456000001</v>
      </c>
      <c r="K104" s="58">
        <f t="shared" si="22"/>
        <v>2961.0289368000003</v>
      </c>
      <c r="L104" s="1"/>
      <c r="M104" s="22">
        <f t="shared" si="19"/>
        <v>780.72</v>
      </c>
    </row>
    <row r="105" spans="1:13" ht="30" customHeight="1" outlineLevel="1">
      <c r="A105" s="18"/>
      <c r="B105" s="73" t="s">
        <v>173</v>
      </c>
      <c r="C105" s="73" t="s">
        <v>418</v>
      </c>
      <c r="D105" s="73" t="s">
        <v>92</v>
      </c>
      <c r="E105" s="65" t="s">
        <v>579</v>
      </c>
      <c r="F105" s="53" t="s">
        <v>88</v>
      </c>
      <c r="G105" s="56">
        <v>3</v>
      </c>
      <c r="H105" s="56">
        <f t="shared" si="23"/>
        <v>245.0547</v>
      </c>
      <c r="I105" s="58">
        <v>247.53</v>
      </c>
      <c r="J105" s="58">
        <f t="shared" si="24"/>
        <v>312.9348519</v>
      </c>
      <c r="K105" s="58">
        <f t="shared" si="22"/>
        <v>938.8045557</v>
      </c>
      <c r="M105" s="22">
        <f t="shared" si="19"/>
        <v>247.53</v>
      </c>
    </row>
    <row r="106" spans="1:13" ht="30" customHeight="1" outlineLevel="1">
      <c r="A106" s="18"/>
      <c r="B106" s="73" t="s">
        <v>174</v>
      </c>
      <c r="C106" s="73" t="s">
        <v>418</v>
      </c>
      <c r="D106" s="73" t="s">
        <v>92</v>
      </c>
      <c r="E106" s="65" t="s">
        <v>577</v>
      </c>
      <c r="F106" s="53" t="s">
        <v>88</v>
      </c>
      <c r="G106" s="56">
        <v>6</v>
      </c>
      <c r="H106" s="56">
        <f t="shared" si="23"/>
        <v>245.0547</v>
      </c>
      <c r="I106" s="58">
        <v>247.53</v>
      </c>
      <c r="J106" s="58">
        <f t="shared" si="24"/>
        <v>312.9348519</v>
      </c>
      <c r="K106" s="58">
        <f t="shared" si="22"/>
        <v>1877.6091114</v>
      </c>
      <c r="M106" s="22">
        <f t="shared" si="19"/>
        <v>247.53</v>
      </c>
    </row>
    <row r="107" spans="1:13" ht="30" customHeight="1" outlineLevel="1">
      <c r="A107" s="18"/>
      <c r="B107" s="73" t="s">
        <v>31</v>
      </c>
      <c r="C107" s="73" t="s">
        <v>418</v>
      </c>
      <c r="D107" s="73" t="s">
        <v>92</v>
      </c>
      <c r="E107" s="65" t="s">
        <v>578</v>
      </c>
      <c r="F107" s="53" t="s">
        <v>88</v>
      </c>
      <c r="G107" s="56">
        <v>5</v>
      </c>
      <c r="H107" s="56">
        <f t="shared" si="23"/>
        <v>245.0547</v>
      </c>
      <c r="I107" s="58">
        <v>247.53</v>
      </c>
      <c r="J107" s="58">
        <f t="shared" si="24"/>
        <v>312.9348519</v>
      </c>
      <c r="K107" s="58">
        <f t="shared" si="22"/>
        <v>1564.6742595</v>
      </c>
      <c r="M107" s="22">
        <f t="shared" si="19"/>
        <v>247.53</v>
      </c>
    </row>
    <row r="108" spans="1:13" ht="30" customHeight="1" outlineLevel="1">
      <c r="A108" s="18"/>
      <c r="B108" s="73" t="s">
        <v>187</v>
      </c>
      <c r="C108" s="73"/>
      <c r="D108" s="73" t="s">
        <v>4</v>
      </c>
      <c r="E108" s="65" t="s">
        <v>625</v>
      </c>
      <c r="F108" s="53" t="s">
        <v>88</v>
      </c>
      <c r="G108" s="56">
        <v>8</v>
      </c>
      <c r="H108" s="56">
        <f t="shared" si="23"/>
        <v>497.54429999999996</v>
      </c>
      <c r="I108" s="58">
        <v>502.57</v>
      </c>
      <c r="J108" s="58">
        <f t="shared" si="24"/>
        <v>635.3640710999999</v>
      </c>
      <c r="K108" s="58">
        <f t="shared" si="22"/>
        <v>5082.9125687999995</v>
      </c>
      <c r="M108" s="22">
        <f t="shared" si="19"/>
        <v>502.57</v>
      </c>
    </row>
    <row r="109" spans="1:13" ht="19.5" customHeight="1" outlineLevel="1">
      <c r="A109" s="18"/>
      <c r="B109" s="73" t="s">
        <v>628</v>
      </c>
      <c r="C109" s="73"/>
      <c r="D109" s="73" t="s">
        <v>4</v>
      </c>
      <c r="E109" s="65" t="s">
        <v>690</v>
      </c>
      <c r="F109" s="53" t="s">
        <v>93</v>
      </c>
      <c r="G109" s="56">
        <v>15.4</v>
      </c>
      <c r="H109" s="56">
        <f t="shared" si="23"/>
        <v>272.1708</v>
      </c>
      <c r="I109" s="58">
        <v>274.92</v>
      </c>
      <c r="J109" s="58">
        <f t="shared" si="24"/>
        <v>347.5621116</v>
      </c>
      <c r="K109" s="58">
        <f t="shared" si="22"/>
        <v>5352.45651864</v>
      </c>
      <c r="M109" s="22">
        <f t="shared" si="19"/>
        <v>274.92</v>
      </c>
    </row>
    <row r="110" spans="1:13" ht="19.5" customHeight="1" outlineLevel="1">
      <c r="A110" s="18"/>
      <c r="B110" s="77"/>
      <c r="C110" s="73"/>
      <c r="D110" s="73"/>
      <c r="E110" s="74" t="s">
        <v>201</v>
      </c>
      <c r="F110" s="73"/>
      <c r="G110" s="56">
        <v>0</v>
      </c>
      <c r="H110" s="56">
        <f t="shared" si="23"/>
        <v>0</v>
      </c>
      <c r="I110" s="58"/>
      <c r="J110" s="58">
        <f t="shared" si="24"/>
        <v>0</v>
      </c>
      <c r="K110" s="58">
        <f t="shared" si="22"/>
        <v>0</v>
      </c>
      <c r="M110" s="22">
        <f t="shared" si="19"/>
        <v>0</v>
      </c>
    </row>
    <row r="111" spans="1:13" ht="19.5" customHeight="1" outlineLevel="1">
      <c r="A111" s="18"/>
      <c r="B111" s="73" t="s">
        <v>587</v>
      </c>
      <c r="C111" s="73" t="s">
        <v>421</v>
      </c>
      <c r="D111" s="73" t="s">
        <v>92</v>
      </c>
      <c r="E111" s="65" t="s">
        <v>172</v>
      </c>
      <c r="F111" s="53" t="s">
        <v>88</v>
      </c>
      <c r="G111" s="56">
        <v>31</v>
      </c>
      <c r="H111" s="56">
        <f t="shared" si="23"/>
        <v>59.4</v>
      </c>
      <c r="I111" s="58">
        <v>60</v>
      </c>
      <c r="J111" s="58">
        <f t="shared" si="24"/>
        <v>75.85379999999999</v>
      </c>
      <c r="K111" s="58">
        <f t="shared" si="22"/>
        <v>2351.4678</v>
      </c>
      <c r="M111" s="22">
        <f t="shared" si="19"/>
        <v>60</v>
      </c>
    </row>
    <row r="112" spans="1:13" ht="19.5" customHeight="1" outlineLevel="1">
      <c r="A112" s="18"/>
      <c r="B112" s="73"/>
      <c r="C112" s="73"/>
      <c r="D112" s="73"/>
      <c r="E112" s="74" t="s">
        <v>395</v>
      </c>
      <c r="F112" s="73"/>
      <c r="G112" s="56">
        <v>0</v>
      </c>
      <c r="H112" s="56">
        <f t="shared" si="23"/>
        <v>0</v>
      </c>
      <c r="I112" s="58"/>
      <c r="J112" s="58">
        <f t="shared" si="24"/>
        <v>0</v>
      </c>
      <c r="K112" s="58">
        <f t="shared" si="22"/>
        <v>0</v>
      </c>
      <c r="M112" s="22">
        <f t="shared" si="19"/>
        <v>0</v>
      </c>
    </row>
    <row r="113" spans="1:13" ht="27.75" customHeight="1" outlineLevel="1">
      <c r="A113" s="18"/>
      <c r="B113" s="73" t="s">
        <v>376</v>
      </c>
      <c r="C113" s="73" t="s">
        <v>396</v>
      </c>
      <c r="D113" s="73" t="s">
        <v>92</v>
      </c>
      <c r="E113" s="65" t="s">
        <v>1021</v>
      </c>
      <c r="F113" s="73" t="s">
        <v>93</v>
      </c>
      <c r="G113" s="56">
        <v>2.1</v>
      </c>
      <c r="H113" s="56">
        <f t="shared" si="23"/>
        <v>289.6146</v>
      </c>
      <c r="I113" s="58">
        <v>292.54</v>
      </c>
      <c r="J113" s="58">
        <f t="shared" si="24"/>
        <v>369.8378442</v>
      </c>
      <c r="K113" s="58">
        <f t="shared" si="22"/>
        <v>776.65947282</v>
      </c>
      <c r="M113" s="22">
        <f t="shared" si="19"/>
        <v>292.54</v>
      </c>
    </row>
    <row r="114" spans="1:13" ht="27.75" customHeight="1" outlineLevel="1">
      <c r="A114" s="18"/>
      <c r="B114" s="73" t="s">
        <v>512</v>
      </c>
      <c r="C114" s="73" t="s">
        <v>396</v>
      </c>
      <c r="D114" s="73" t="s">
        <v>92</v>
      </c>
      <c r="E114" s="65" t="s">
        <v>626</v>
      </c>
      <c r="F114" s="73" t="s">
        <v>93</v>
      </c>
      <c r="G114" s="56">
        <v>1.68</v>
      </c>
      <c r="H114" s="56">
        <f t="shared" si="23"/>
        <v>289.6146</v>
      </c>
      <c r="I114" s="58">
        <v>292.54</v>
      </c>
      <c r="J114" s="58">
        <f t="shared" si="24"/>
        <v>369.8378442</v>
      </c>
      <c r="K114" s="58">
        <f t="shared" si="22"/>
        <v>621.327578256</v>
      </c>
      <c r="M114" s="22">
        <f t="shared" si="19"/>
        <v>292.54</v>
      </c>
    </row>
    <row r="115" spans="1:13" ht="27.75" customHeight="1" outlineLevel="1">
      <c r="A115" s="18"/>
      <c r="B115" s="73" t="s">
        <v>377</v>
      </c>
      <c r="C115" s="73" t="s">
        <v>396</v>
      </c>
      <c r="D115" s="73" t="s">
        <v>92</v>
      </c>
      <c r="E115" s="65" t="s">
        <v>627</v>
      </c>
      <c r="F115" s="73" t="s">
        <v>93</v>
      </c>
      <c r="G115" s="56">
        <v>3.36</v>
      </c>
      <c r="H115" s="56">
        <f t="shared" si="23"/>
        <v>289.6146</v>
      </c>
      <c r="I115" s="58">
        <v>292.54</v>
      </c>
      <c r="J115" s="58">
        <f t="shared" si="24"/>
        <v>369.8378442</v>
      </c>
      <c r="K115" s="58">
        <f t="shared" si="22"/>
        <v>1242.655156512</v>
      </c>
      <c r="M115" s="22">
        <f t="shared" si="19"/>
        <v>292.54</v>
      </c>
    </row>
    <row r="116" spans="1:13" ht="30" customHeight="1" outlineLevel="1">
      <c r="A116" s="18"/>
      <c r="B116" s="73" t="s">
        <v>378</v>
      </c>
      <c r="C116" s="73">
        <v>68050</v>
      </c>
      <c r="D116" s="73" t="s">
        <v>92</v>
      </c>
      <c r="E116" s="65" t="s">
        <v>685</v>
      </c>
      <c r="F116" s="73" t="s">
        <v>93</v>
      </c>
      <c r="G116" s="56">
        <v>66.15</v>
      </c>
      <c r="H116" s="56">
        <f t="shared" si="23"/>
        <v>219.57209999999998</v>
      </c>
      <c r="I116" s="58">
        <v>221.79</v>
      </c>
      <c r="J116" s="58">
        <f t="shared" si="24"/>
        <v>280.39357169999994</v>
      </c>
      <c r="K116" s="58">
        <f t="shared" si="22"/>
        <v>18548.034767954996</v>
      </c>
      <c r="M116" s="22">
        <f t="shared" si="19"/>
        <v>221.79</v>
      </c>
    </row>
    <row r="117" spans="1:13" ht="28.5" customHeight="1" outlineLevel="1">
      <c r="A117" s="18"/>
      <c r="B117" s="73" t="s">
        <v>379</v>
      </c>
      <c r="C117" s="73" t="s">
        <v>396</v>
      </c>
      <c r="D117" s="73" t="s">
        <v>92</v>
      </c>
      <c r="E117" s="65" t="s">
        <v>686</v>
      </c>
      <c r="F117" s="73" t="s">
        <v>93</v>
      </c>
      <c r="G117" s="56">
        <v>2.22</v>
      </c>
      <c r="H117" s="56">
        <f t="shared" si="23"/>
        <v>289.6146</v>
      </c>
      <c r="I117" s="58">
        <v>292.54</v>
      </c>
      <c r="J117" s="58">
        <f t="shared" si="24"/>
        <v>369.8378442</v>
      </c>
      <c r="K117" s="58">
        <f t="shared" si="22"/>
        <v>821.0400141240001</v>
      </c>
      <c r="M117" s="22">
        <f t="shared" si="19"/>
        <v>292.54</v>
      </c>
    </row>
    <row r="118" spans="1:13" s="10" customFormat="1" ht="19.5" customHeight="1" outlineLevel="1">
      <c r="A118" s="18"/>
      <c r="B118" s="30"/>
      <c r="C118" s="30"/>
      <c r="D118" s="30"/>
      <c r="E118" s="70" t="s">
        <v>186</v>
      </c>
      <c r="F118" s="70"/>
      <c r="G118" s="56">
        <v>0</v>
      </c>
      <c r="H118" s="56">
        <f t="shared" si="23"/>
        <v>0</v>
      </c>
      <c r="I118" s="58"/>
      <c r="J118" s="58">
        <f t="shared" si="24"/>
        <v>0</v>
      </c>
      <c r="K118" s="58">
        <f t="shared" si="22"/>
        <v>0</v>
      </c>
      <c r="L118" s="1"/>
      <c r="M118" s="22">
        <f t="shared" si="19"/>
        <v>0</v>
      </c>
    </row>
    <row r="119" spans="1:13" s="10" customFormat="1" ht="30" customHeight="1" outlineLevel="1">
      <c r="A119" s="18"/>
      <c r="B119" s="73" t="s">
        <v>380</v>
      </c>
      <c r="C119" s="73" t="s">
        <v>214</v>
      </c>
      <c r="D119" s="73" t="s">
        <v>92</v>
      </c>
      <c r="E119" s="65" t="s">
        <v>687</v>
      </c>
      <c r="F119" s="53" t="s">
        <v>88</v>
      </c>
      <c r="G119" s="56">
        <v>1</v>
      </c>
      <c r="H119" s="56">
        <f t="shared" si="23"/>
        <v>1544.895</v>
      </c>
      <c r="I119" s="58">
        <v>1560.5</v>
      </c>
      <c r="J119" s="58">
        <f t="shared" si="24"/>
        <v>1972.830915</v>
      </c>
      <c r="K119" s="58">
        <f t="shared" si="22"/>
        <v>1972.830915</v>
      </c>
      <c r="L119" s="1"/>
      <c r="M119" s="22">
        <f t="shared" si="19"/>
        <v>1560.5</v>
      </c>
    </row>
    <row r="120" spans="1:13" s="10" customFormat="1" ht="19.5" customHeight="1" outlineLevel="1">
      <c r="A120" s="18"/>
      <c r="B120" s="30"/>
      <c r="C120" s="30"/>
      <c r="D120" s="30"/>
      <c r="E120" s="70" t="s">
        <v>188</v>
      </c>
      <c r="F120" s="70"/>
      <c r="G120" s="56">
        <v>0</v>
      </c>
      <c r="H120" s="56">
        <f t="shared" si="23"/>
        <v>0</v>
      </c>
      <c r="I120" s="58"/>
      <c r="J120" s="58">
        <f t="shared" si="24"/>
        <v>0</v>
      </c>
      <c r="K120" s="58">
        <f t="shared" si="22"/>
        <v>0</v>
      </c>
      <c r="L120" s="1"/>
      <c r="M120" s="22">
        <f t="shared" si="19"/>
        <v>0</v>
      </c>
    </row>
    <row r="121" spans="1:13" s="10" customFormat="1" ht="30" customHeight="1" outlineLevel="1">
      <c r="A121" s="18"/>
      <c r="B121" s="73" t="s">
        <v>381</v>
      </c>
      <c r="C121" s="73">
        <v>68052</v>
      </c>
      <c r="D121" s="73" t="s">
        <v>92</v>
      </c>
      <c r="E121" s="65" t="s">
        <v>568</v>
      </c>
      <c r="F121" s="73" t="s">
        <v>93</v>
      </c>
      <c r="G121" s="56">
        <v>0.88</v>
      </c>
      <c r="H121" s="56">
        <f t="shared" si="23"/>
        <v>315.72090000000003</v>
      </c>
      <c r="I121" s="58">
        <v>318.91</v>
      </c>
      <c r="J121" s="58">
        <f t="shared" si="24"/>
        <v>403.1755893</v>
      </c>
      <c r="K121" s="58">
        <f t="shared" si="22"/>
        <v>354.794518584</v>
      </c>
      <c r="L121" s="1"/>
      <c r="M121" s="22">
        <f t="shared" si="19"/>
        <v>318.91</v>
      </c>
    </row>
    <row r="122" spans="1:13" s="10" customFormat="1" ht="30" customHeight="1" outlineLevel="1">
      <c r="A122" s="18"/>
      <c r="B122" s="73" t="s">
        <v>382</v>
      </c>
      <c r="C122" s="73">
        <v>68052</v>
      </c>
      <c r="D122" s="73" t="s">
        <v>92</v>
      </c>
      <c r="E122" s="65" t="s">
        <v>691</v>
      </c>
      <c r="F122" s="73" t="s">
        <v>93</v>
      </c>
      <c r="G122" s="56">
        <v>2.15</v>
      </c>
      <c r="H122" s="56">
        <f t="shared" si="23"/>
        <v>315.72090000000003</v>
      </c>
      <c r="I122" s="58">
        <v>318.91</v>
      </c>
      <c r="J122" s="58">
        <f t="shared" si="24"/>
        <v>403.1755893</v>
      </c>
      <c r="K122" s="58">
        <f t="shared" si="22"/>
        <v>866.827516995</v>
      </c>
      <c r="L122" s="1"/>
      <c r="M122" s="22">
        <f t="shared" si="19"/>
        <v>318.91</v>
      </c>
    </row>
    <row r="123" spans="1:13" s="10" customFormat="1" ht="19.5" customHeight="1" outlineLevel="1">
      <c r="A123" s="18"/>
      <c r="B123" s="73" t="s">
        <v>383</v>
      </c>
      <c r="C123" s="73">
        <v>85010</v>
      </c>
      <c r="D123" s="73" t="s">
        <v>92</v>
      </c>
      <c r="E123" s="65" t="s">
        <v>632</v>
      </c>
      <c r="F123" s="73" t="s">
        <v>93</v>
      </c>
      <c r="G123" s="56">
        <v>1.61</v>
      </c>
      <c r="H123" s="56">
        <f t="shared" si="23"/>
        <v>277.893</v>
      </c>
      <c r="I123" s="58">
        <v>280.7</v>
      </c>
      <c r="J123" s="58">
        <f t="shared" si="24"/>
        <v>354.86936099999997</v>
      </c>
      <c r="K123" s="58">
        <f t="shared" si="22"/>
        <v>571.33967121</v>
      </c>
      <c r="L123" s="1"/>
      <c r="M123" s="22">
        <f t="shared" si="19"/>
        <v>280.7</v>
      </c>
    </row>
    <row r="124" spans="1:13" s="10" customFormat="1" ht="30" customHeight="1" outlineLevel="1">
      <c r="A124" s="18"/>
      <c r="B124" s="73" t="s">
        <v>384</v>
      </c>
      <c r="C124" s="73">
        <v>68052</v>
      </c>
      <c r="D124" s="73" t="s">
        <v>92</v>
      </c>
      <c r="E124" s="65" t="s">
        <v>692</v>
      </c>
      <c r="F124" s="73" t="s">
        <v>93</v>
      </c>
      <c r="G124" s="56">
        <v>2.73</v>
      </c>
      <c r="H124" s="56">
        <f t="shared" si="23"/>
        <v>315.72090000000003</v>
      </c>
      <c r="I124" s="58">
        <v>318.91</v>
      </c>
      <c r="J124" s="58">
        <f t="shared" si="24"/>
        <v>403.1755893</v>
      </c>
      <c r="K124" s="58">
        <f t="shared" si="22"/>
        <v>1100.669358789</v>
      </c>
      <c r="L124" s="1"/>
      <c r="M124" s="22">
        <f t="shared" si="19"/>
        <v>318.91</v>
      </c>
    </row>
    <row r="125" spans="1:13" s="10" customFormat="1" ht="30" customHeight="1" outlineLevel="1">
      <c r="A125" s="18"/>
      <c r="B125" s="73" t="s">
        <v>385</v>
      </c>
      <c r="C125" s="73" t="s">
        <v>422</v>
      </c>
      <c r="D125" s="73" t="s">
        <v>92</v>
      </c>
      <c r="E125" s="65" t="s">
        <v>581</v>
      </c>
      <c r="F125" s="73" t="s">
        <v>93</v>
      </c>
      <c r="G125" s="56">
        <v>1.05</v>
      </c>
      <c r="H125" s="56">
        <f t="shared" si="23"/>
        <v>336.62969999999996</v>
      </c>
      <c r="I125" s="58">
        <v>340.03</v>
      </c>
      <c r="J125" s="58">
        <f t="shared" si="24"/>
        <v>429.8761268999999</v>
      </c>
      <c r="K125" s="58">
        <f t="shared" si="22"/>
        <v>451.3699332449999</v>
      </c>
      <c r="L125" s="1"/>
      <c r="M125" s="22">
        <f t="shared" si="19"/>
        <v>340.03</v>
      </c>
    </row>
    <row r="126" spans="1:13" s="10" customFormat="1" ht="30" customHeight="1" outlineLevel="1">
      <c r="A126" s="18"/>
      <c r="B126" s="73" t="s">
        <v>386</v>
      </c>
      <c r="C126" s="73" t="s">
        <v>422</v>
      </c>
      <c r="D126" s="73" t="s">
        <v>92</v>
      </c>
      <c r="E126" s="65" t="s">
        <v>582</v>
      </c>
      <c r="F126" s="73" t="s">
        <v>93</v>
      </c>
      <c r="G126" s="56">
        <v>12.6</v>
      </c>
      <c r="H126" s="56">
        <f t="shared" si="23"/>
        <v>336.62969999999996</v>
      </c>
      <c r="I126" s="58">
        <v>340.03</v>
      </c>
      <c r="J126" s="58">
        <f t="shared" si="24"/>
        <v>429.8761268999999</v>
      </c>
      <c r="K126" s="58">
        <f t="shared" si="22"/>
        <v>5416.439198939999</v>
      </c>
      <c r="L126" s="1"/>
      <c r="M126" s="22">
        <f t="shared" si="19"/>
        <v>340.03</v>
      </c>
    </row>
    <row r="127" spans="1:13" s="10" customFormat="1" ht="30" customHeight="1" outlineLevel="1">
      <c r="A127" s="18"/>
      <c r="B127" s="73" t="s">
        <v>387</v>
      </c>
      <c r="C127" s="73" t="s">
        <v>422</v>
      </c>
      <c r="D127" s="73" t="s">
        <v>92</v>
      </c>
      <c r="E127" s="65" t="s">
        <v>583</v>
      </c>
      <c r="F127" s="73" t="s">
        <v>93</v>
      </c>
      <c r="G127" s="56">
        <v>8.4</v>
      </c>
      <c r="H127" s="56">
        <f t="shared" si="23"/>
        <v>336.62969999999996</v>
      </c>
      <c r="I127" s="58">
        <v>340.03</v>
      </c>
      <c r="J127" s="58">
        <f t="shared" si="24"/>
        <v>429.8761268999999</v>
      </c>
      <c r="K127" s="58">
        <f t="shared" si="22"/>
        <v>3610.9594659599993</v>
      </c>
      <c r="L127" s="1"/>
      <c r="M127" s="22">
        <f t="shared" si="19"/>
        <v>340.03</v>
      </c>
    </row>
    <row r="128" spans="1:13" s="10" customFormat="1" ht="30" customHeight="1" outlineLevel="1">
      <c r="A128" s="18"/>
      <c r="B128" s="73" t="s">
        <v>388</v>
      </c>
      <c r="C128" s="73" t="s">
        <v>422</v>
      </c>
      <c r="D128" s="73" t="s">
        <v>92</v>
      </c>
      <c r="E128" s="65" t="s">
        <v>584</v>
      </c>
      <c r="F128" s="73" t="s">
        <v>93</v>
      </c>
      <c r="G128" s="56">
        <v>6.3</v>
      </c>
      <c r="H128" s="56">
        <f t="shared" si="23"/>
        <v>336.62969999999996</v>
      </c>
      <c r="I128" s="58">
        <v>340.03</v>
      </c>
      <c r="J128" s="58">
        <f t="shared" si="24"/>
        <v>429.8761268999999</v>
      </c>
      <c r="K128" s="58">
        <f t="shared" si="22"/>
        <v>2708.2195994699996</v>
      </c>
      <c r="L128" s="1"/>
      <c r="M128" s="22">
        <f t="shared" si="19"/>
        <v>340.03</v>
      </c>
    </row>
    <row r="129" spans="1:13" s="10" customFormat="1" ht="30" customHeight="1" outlineLevel="1">
      <c r="A129" s="18"/>
      <c r="B129" s="73" t="s">
        <v>389</v>
      </c>
      <c r="C129" s="73" t="s">
        <v>422</v>
      </c>
      <c r="D129" s="73" t="s">
        <v>92</v>
      </c>
      <c r="E129" s="65" t="s">
        <v>693</v>
      </c>
      <c r="F129" s="73" t="s">
        <v>93</v>
      </c>
      <c r="G129" s="56">
        <v>1.05</v>
      </c>
      <c r="H129" s="56">
        <f t="shared" si="23"/>
        <v>336.62969999999996</v>
      </c>
      <c r="I129" s="58">
        <v>340.03</v>
      </c>
      <c r="J129" s="58">
        <f t="shared" si="24"/>
        <v>429.8761268999999</v>
      </c>
      <c r="K129" s="58">
        <f t="shared" si="22"/>
        <v>451.3699332449999</v>
      </c>
      <c r="L129" s="1"/>
      <c r="M129" s="22">
        <f t="shared" si="19"/>
        <v>340.03</v>
      </c>
    </row>
    <row r="130" spans="1:13" s="10" customFormat="1" ht="30" customHeight="1" outlineLevel="1">
      <c r="A130" s="18"/>
      <c r="B130" s="73" t="s">
        <v>390</v>
      </c>
      <c r="C130" s="73" t="s">
        <v>422</v>
      </c>
      <c r="D130" s="73" t="s">
        <v>92</v>
      </c>
      <c r="E130" s="65" t="s">
        <v>585</v>
      </c>
      <c r="F130" s="73" t="s">
        <v>93</v>
      </c>
      <c r="G130" s="56">
        <v>5.25</v>
      </c>
      <c r="H130" s="56">
        <f t="shared" si="23"/>
        <v>336.62969999999996</v>
      </c>
      <c r="I130" s="58">
        <v>340.03</v>
      </c>
      <c r="J130" s="58">
        <f t="shared" si="24"/>
        <v>429.8761268999999</v>
      </c>
      <c r="K130" s="58">
        <f t="shared" si="22"/>
        <v>2256.8496662249995</v>
      </c>
      <c r="L130" s="1"/>
      <c r="M130" s="22">
        <f t="shared" si="19"/>
        <v>340.03</v>
      </c>
    </row>
    <row r="131" spans="1:13" s="10" customFormat="1" ht="30" customHeight="1" outlineLevel="1">
      <c r="A131" s="18"/>
      <c r="B131" s="73" t="s">
        <v>391</v>
      </c>
      <c r="C131" s="73" t="s">
        <v>422</v>
      </c>
      <c r="D131" s="73" t="s">
        <v>92</v>
      </c>
      <c r="E131" s="65" t="s">
        <v>586</v>
      </c>
      <c r="F131" s="73" t="s">
        <v>93</v>
      </c>
      <c r="G131" s="56">
        <v>4.2</v>
      </c>
      <c r="H131" s="56">
        <f t="shared" si="23"/>
        <v>336.62969999999996</v>
      </c>
      <c r="I131" s="58">
        <v>340.03</v>
      </c>
      <c r="J131" s="58">
        <f t="shared" si="24"/>
        <v>429.8761268999999</v>
      </c>
      <c r="K131" s="58">
        <f t="shared" si="22"/>
        <v>1805.4797329799997</v>
      </c>
      <c r="L131" s="1"/>
      <c r="M131" s="22">
        <f t="shared" si="19"/>
        <v>340.03</v>
      </c>
    </row>
    <row r="132" spans="1:13" s="10" customFormat="1" ht="30" customHeight="1" outlineLevel="1">
      <c r="A132" s="18"/>
      <c r="B132" s="73" t="s">
        <v>392</v>
      </c>
      <c r="C132" s="73" t="s">
        <v>422</v>
      </c>
      <c r="D132" s="73" t="s">
        <v>92</v>
      </c>
      <c r="E132" s="65" t="s">
        <v>694</v>
      </c>
      <c r="F132" s="73" t="s">
        <v>93</v>
      </c>
      <c r="G132" s="56">
        <v>16.8</v>
      </c>
      <c r="H132" s="56">
        <f t="shared" si="23"/>
        <v>336.62969999999996</v>
      </c>
      <c r="I132" s="58">
        <v>340.03</v>
      </c>
      <c r="J132" s="58">
        <f t="shared" si="24"/>
        <v>429.8761268999999</v>
      </c>
      <c r="K132" s="58">
        <f t="shared" si="22"/>
        <v>7221.918931919999</v>
      </c>
      <c r="L132" s="1"/>
      <c r="M132" s="22">
        <f t="shared" si="19"/>
        <v>340.03</v>
      </c>
    </row>
    <row r="133" spans="1:13" s="10" customFormat="1" ht="19.5" customHeight="1" outlineLevel="1">
      <c r="A133" s="18"/>
      <c r="B133" s="73" t="s">
        <v>393</v>
      </c>
      <c r="C133" s="73"/>
      <c r="D133" s="73" t="s">
        <v>4</v>
      </c>
      <c r="E133" s="65" t="s">
        <v>405</v>
      </c>
      <c r="F133" s="73" t="s">
        <v>93</v>
      </c>
      <c r="G133" s="56">
        <v>1.88</v>
      </c>
      <c r="H133" s="56">
        <f t="shared" si="23"/>
        <v>2.7225</v>
      </c>
      <c r="I133" s="80">
        <v>2.75</v>
      </c>
      <c r="J133" s="58">
        <f t="shared" si="24"/>
        <v>3.4766325</v>
      </c>
      <c r="K133" s="58">
        <f t="shared" si="22"/>
        <v>6.5360691</v>
      </c>
      <c r="L133" s="1"/>
      <c r="M133" s="22">
        <f t="shared" si="19"/>
        <v>2.75</v>
      </c>
    </row>
    <row r="134" spans="1:13" ht="19.5" customHeight="1" outlineLevel="1">
      <c r="A134" s="18"/>
      <c r="B134" s="77"/>
      <c r="C134" s="77"/>
      <c r="D134" s="77"/>
      <c r="E134" s="74" t="s">
        <v>32</v>
      </c>
      <c r="F134" s="73"/>
      <c r="G134" s="56">
        <v>0</v>
      </c>
      <c r="H134" s="56">
        <f t="shared" si="23"/>
        <v>0</v>
      </c>
      <c r="I134" s="58"/>
      <c r="J134" s="58">
        <f>I134+(I134*27.7%)</f>
        <v>0</v>
      </c>
      <c r="K134" s="58">
        <f t="shared" si="22"/>
        <v>0</v>
      </c>
      <c r="M134" s="22">
        <f t="shared" si="19"/>
        <v>0</v>
      </c>
    </row>
    <row r="135" spans="1:13" ht="19.5" customHeight="1" outlineLevel="1">
      <c r="A135" s="18"/>
      <c r="B135" s="73" t="s">
        <v>629</v>
      </c>
      <c r="C135" s="73">
        <v>72118</v>
      </c>
      <c r="D135" s="73" t="s">
        <v>92</v>
      </c>
      <c r="E135" s="65" t="s">
        <v>500</v>
      </c>
      <c r="F135" s="73" t="s">
        <v>93</v>
      </c>
      <c r="G135" s="56">
        <v>9.46</v>
      </c>
      <c r="H135" s="56">
        <f t="shared" si="23"/>
        <v>122.1264</v>
      </c>
      <c r="I135" s="58">
        <v>123.36</v>
      </c>
      <c r="J135" s="58">
        <f>I135+(I135*27.7%)</f>
        <v>157.53072</v>
      </c>
      <c r="K135" s="58">
        <f t="shared" si="22"/>
        <v>1490.2406112</v>
      </c>
      <c r="M135" s="22">
        <f t="shared" si="19"/>
        <v>123.36</v>
      </c>
    </row>
    <row r="136" spans="1:13" ht="19.5" customHeight="1" outlineLevel="1">
      <c r="A136" s="18"/>
      <c r="B136" s="73" t="s">
        <v>979</v>
      </c>
      <c r="C136" s="73">
        <v>85005</v>
      </c>
      <c r="D136" s="73" t="s">
        <v>92</v>
      </c>
      <c r="E136" s="65" t="s">
        <v>951</v>
      </c>
      <c r="F136" s="73" t="s">
        <v>93</v>
      </c>
      <c r="G136" s="56">
        <v>12</v>
      </c>
      <c r="H136" s="56">
        <f t="shared" si="23"/>
        <v>245.8863</v>
      </c>
      <c r="I136" s="58">
        <v>248.37</v>
      </c>
      <c r="J136" s="58">
        <f aca="true" t="shared" si="25" ref="J136:J141">H136+(H136*27.7%)</f>
        <v>313.9968051</v>
      </c>
      <c r="K136" s="58">
        <f t="shared" si="22"/>
        <v>3767.9616612</v>
      </c>
      <c r="M136" s="22">
        <f t="shared" si="19"/>
        <v>248.37</v>
      </c>
    </row>
    <row r="137" spans="1:13" ht="19.5" customHeight="1" outlineLevel="1">
      <c r="A137" s="18"/>
      <c r="B137" s="77"/>
      <c r="C137" s="73"/>
      <c r="D137" s="73"/>
      <c r="E137" s="74" t="s">
        <v>194</v>
      </c>
      <c r="F137" s="73"/>
      <c r="G137" s="56">
        <v>0</v>
      </c>
      <c r="H137" s="56">
        <f t="shared" si="23"/>
        <v>0</v>
      </c>
      <c r="I137" s="58"/>
      <c r="J137" s="58">
        <f t="shared" si="25"/>
        <v>0</v>
      </c>
      <c r="K137" s="58">
        <f t="shared" si="22"/>
        <v>0</v>
      </c>
      <c r="M137" s="22">
        <f t="shared" si="19"/>
        <v>0</v>
      </c>
    </row>
    <row r="138" spans="1:13" ht="19.5" customHeight="1" outlineLevel="1">
      <c r="A138" s="18"/>
      <c r="B138" s="73" t="s">
        <v>630</v>
      </c>
      <c r="C138" s="73"/>
      <c r="D138" s="73" t="s">
        <v>4</v>
      </c>
      <c r="E138" s="65" t="s">
        <v>683</v>
      </c>
      <c r="F138" s="73" t="s">
        <v>93</v>
      </c>
      <c r="G138" s="56">
        <v>112.15</v>
      </c>
      <c r="H138" s="56">
        <f t="shared" si="23"/>
        <v>4.1678999999999995</v>
      </c>
      <c r="I138" s="58">
        <v>4.21</v>
      </c>
      <c r="J138" s="58">
        <f t="shared" si="25"/>
        <v>5.322408299999999</v>
      </c>
      <c r="K138" s="58">
        <f t="shared" si="22"/>
        <v>596.908090845</v>
      </c>
      <c r="M138" s="22">
        <f t="shared" si="19"/>
        <v>4.21</v>
      </c>
    </row>
    <row r="139" spans="1:13" ht="30" customHeight="1" outlineLevel="1">
      <c r="A139" s="18"/>
      <c r="B139" s="73" t="s">
        <v>631</v>
      </c>
      <c r="C139" s="73"/>
      <c r="D139" s="73" t="s">
        <v>4</v>
      </c>
      <c r="E139" s="65" t="s">
        <v>889</v>
      </c>
      <c r="F139" s="73" t="s">
        <v>93</v>
      </c>
      <c r="G139" s="56">
        <v>5.46</v>
      </c>
      <c r="H139" s="56">
        <f t="shared" si="23"/>
        <v>227.1654</v>
      </c>
      <c r="I139" s="58">
        <v>229.46</v>
      </c>
      <c r="J139" s="58">
        <f t="shared" si="25"/>
        <v>290.0902158</v>
      </c>
      <c r="K139" s="58">
        <f t="shared" si="22"/>
        <v>1583.892578268</v>
      </c>
      <c r="M139" s="22">
        <f t="shared" si="19"/>
        <v>229.46</v>
      </c>
    </row>
    <row r="140" spans="1:13" ht="30" customHeight="1" outlineLevel="1">
      <c r="A140" s="18"/>
      <c r="B140" s="73" t="s">
        <v>892</v>
      </c>
      <c r="C140" s="73" t="s">
        <v>589</v>
      </c>
      <c r="D140" s="73" t="s">
        <v>114</v>
      </c>
      <c r="E140" s="65" t="s">
        <v>891</v>
      </c>
      <c r="F140" s="73" t="s">
        <v>93</v>
      </c>
      <c r="G140" s="56">
        <v>19.12</v>
      </c>
      <c r="H140" s="56">
        <f t="shared" si="23"/>
        <v>185.9022</v>
      </c>
      <c r="I140" s="58">
        <v>187.78</v>
      </c>
      <c r="J140" s="58">
        <f t="shared" si="25"/>
        <v>237.39710939999998</v>
      </c>
      <c r="K140" s="58">
        <f t="shared" si="22"/>
        <v>4539.032731728</v>
      </c>
      <c r="M140" s="22">
        <f t="shared" si="19"/>
        <v>187.78</v>
      </c>
    </row>
    <row r="141" spans="1:13" ht="30" customHeight="1" outlineLevel="1">
      <c r="A141" s="18"/>
      <c r="B141" s="73" t="s">
        <v>893</v>
      </c>
      <c r="C141" s="73" t="s">
        <v>589</v>
      </c>
      <c r="D141" s="73" t="s">
        <v>114</v>
      </c>
      <c r="E141" s="65" t="s">
        <v>890</v>
      </c>
      <c r="F141" s="73" t="s">
        <v>93</v>
      </c>
      <c r="G141" s="56">
        <v>99.9</v>
      </c>
      <c r="H141" s="56">
        <f t="shared" si="23"/>
        <v>185.9022</v>
      </c>
      <c r="I141" s="58">
        <v>187.78</v>
      </c>
      <c r="J141" s="58">
        <f t="shared" si="25"/>
        <v>237.39710939999998</v>
      </c>
      <c r="K141" s="58">
        <f t="shared" si="22"/>
        <v>23715.97122906</v>
      </c>
      <c r="M141" s="22">
        <f t="shared" si="19"/>
        <v>187.78</v>
      </c>
    </row>
    <row r="142" spans="1:13" ht="19.5" customHeight="1" outlineLevel="1">
      <c r="A142" s="18"/>
      <c r="B142" s="67"/>
      <c r="C142" s="68"/>
      <c r="D142" s="68"/>
      <c r="E142" s="68"/>
      <c r="F142" s="68"/>
      <c r="G142" s="68"/>
      <c r="H142" s="56"/>
      <c r="I142" s="69" t="s">
        <v>250</v>
      </c>
      <c r="J142" s="70"/>
      <c r="K142" s="156">
        <f>SUM(K103:K141)</f>
        <v>108476.23243007097</v>
      </c>
      <c r="M142" s="22" t="str">
        <f t="shared" si="19"/>
        <v>Subtotal </v>
      </c>
    </row>
    <row r="143" spans="1:13" ht="19.5" customHeight="1">
      <c r="A143" s="18"/>
      <c r="B143" s="48"/>
      <c r="C143" s="48"/>
      <c r="D143" s="48"/>
      <c r="E143" s="49"/>
      <c r="F143" s="48"/>
      <c r="G143" s="50"/>
      <c r="H143" s="56"/>
      <c r="I143" s="51"/>
      <c r="J143" s="52"/>
      <c r="K143" s="72"/>
      <c r="M143" s="22">
        <f t="shared" si="19"/>
        <v>0</v>
      </c>
    </row>
    <row r="144" spans="1:13" s="17" customFormat="1" ht="19.5" customHeight="1">
      <c r="A144" s="128"/>
      <c r="B144" s="86">
        <v>7</v>
      </c>
      <c r="C144" s="153"/>
      <c r="D144" s="153"/>
      <c r="E144" s="87" t="s">
        <v>243</v>
      </c>
      <c r="F144" s="87"/>
      <c r="G144" s="129"/>
      <c r="H144" s="130"/>
      <c r="I144" s="129"/>
      <c r="J144" s="87"/>
      <c r="K144" s="131">
        <f>K151</f>
        <v>192481.89615171</v>
      </c>
      <c r="M144" s="22">
        <f t="shared" si="19"/>
        <v>0</v>
      </c>
    </row>
    <row r="145" spans="1:13" ht="19.5" customHeight="1" outlineLevel="1">
      <c r="A145" s="18"/>
      <c r="B145" s="73" t="s">
        <v>107</v>
      </c>
      <c r="C145" s="73">
        <v>72111</v>
      </c>
      <c r="D145" s="73" t="s">
        <v>92</v>
      </c>
      <c r="E145" s="65" t="s">
        <v>559</v>
      </c>
      <c r="F145" s="73" t="s">
        <v>93</v>
      </c>
      <c r="G145" s="56">
        <v>779.36</v>
      </c>
      <c r="H145" s="56">
        <f t="shared" si="23"/>
        <v>60.6177</v>
      </c>
      <c r="I145" s="58">
        <v>61.23</v>
      </c>
      <c r="J145" s="58">
        <f aca="true" t="shared" si="26" ref="J145:J150">H145+(H145*27.7%)</f>
        <v>77.4088029</v>
      </c>
      <c r="K145" s="58">
        <f aca="true" t="shared" si="27" ref="K145:K150">SUM(G145*J145)</f>
        <v>60329.324628144</v>
      </c>
      <c r="M145" s="22">
        <f t="shared" si="19"/>
        <v>61.23</v>
      </c>
    </row>
    <row r="146" spans="1:13" ht="19.5" customHeight="1" outlineLevel="1">
      <c r="A146" s="18"/>
      <c r="B146" s="73" t="s">
        <v>108</v>
      </c>
      <c r="C146" s="73" t="s">
        <v>895</v>
      </c>
      <c r="D146" s="73" t="s">
        <v>114</v>
      </c>
      <c r="E146" s="65" t="s">
        <v>590</v>
      </c>
      <c r="F146" s="73" t="s">
        <v>93</v>
      </c>
      <c r="G146" s="56">
        <v>805.81</v>
      </c>
      <c r="H146" s="56">
        <f t="shared" si="23"/>
        <v>111.2463</v>
      </c>
      <c r="I146" s="64">
        <v>112.37</v>
      </c>
      <c r="J146" s="58">
        <f t="shared" si="26"/>
        <v>142.0615251</v>
      </c>
      <c r="K146" s="58">
        <f t="shared" si="27"/>
        <v>114474.597540831</v>
      </c>
      <c r="M146" s="22">
        <f t="shared" si="19"/>
        <v>112.37</v>
      </c>
    </row>
    <row r="147" spans="1:13" ht="19.5" customHeight="1" outlineLevel="1">
      <c r="A147" s="18"/>
      <c r="B147" s="73" t="s">
        <v>603</v>
      </c>
      <c r="C147" s="73" t="s">
        <v>416</v>
      </c>
      <c r="D147" s="73" t="s">
        <v>92</v>
      </c>
      <c r="E147" s="65" t="s">
        <v>605</v>
      </c>
      <c r="F147" s="73" t="s">
        <v>105</v>
      </c>
      <c r="G147" s="56">
        <v>6.6</v>
      </c>
      <c r="H147" s="56">
        <f t="shared" si="23"/>
        <v>30.8979</v>
      </c>
      <c r="I147" s="58">
        <v>31.21</v>
      </c>
      <c r="J147" s="58">
        <f t="shared" si="26"/>
        <v>39.4566183</v>
      </c>
      <c r="K147" s="58">
        <f t="shared" si="27"/>
        <v>260.41368078</v>
      </c>
      <c r="M147" s="22">
        <f t="shared" si="19"/>
        <v>31.21</v>
      </c>
    </row>
    <row r="148" spans="1:13" s="10" customFormat="1" ht="19.5" customHeight="1" outlineLevel="1">
      <c r="A148" s="18"/>
      <c r="B148" s="73" t="s">
        <v>200</v>
      </c>
      <c r="C148" s="73">
        <v>72105</v>
      </c>
      <c r="D148" s="73" t="s">
        <v>92</v>
      </c>
      <c r="E148" s="65" t="s">
        <v>607</v>
      </c>
      <c r="F148" s="73" t="s">
        <v>93</v>
      </c>
      <c r="G148" s="56">
        <v>97.85</v>
      </c>
      <c r="H148" s="56">
        <f t="shared" si="23"/>
        <v>43.7679</v>
      </c>
      <c r="I148" s="58">
        <v>44.21</v>
      </c>
      <c r="J148" s="58">
        <f t="shared" si="26"/>
        <v>55.891608299999994</v>
      </c>
      <c r="K148" s="58">
        <f t="shared" si="27"/>
        <v>5468.993872154999</v>
      </c>
      <c r="L148" s="1"/>
      <c r="M148" s="22">
        <f t="shared" si="19"/>
        <v>44.21</v>
      </c>
    </row>
    <row r="149" spans="1:13" s="10" customFormat="1" ht="19.5" customHeight="1" outlineLevel="1">
      <c r="A149" s="18"/>
      <c r="B149" s="73" t="s">
        <v>189</v>
      </c>
      <c r="C149" s="73">
        <v>72107</v>
      </c>
      <c r="D149" s="73" t="s">
        <v>92</v>
      </c>
      <c r="E149" s="65" t="s">
        <v>594</v>
      </c>
      <c r="F149" s="73" t="s">
        <v>105</v>
      </c>
      <c r="G149" s="56">
        <v>214.5</v>
      </c>
      <c r="H149" s="56">
        <f t="shared" si="23"/>
        <v>23.1462</v>
      </c>
      <c r="I149" s="58">
        <v>23.38</v>
      </c>
      <c r="J149" s="58">
        <f t="shared" si="26"/>
        <v>29.5576974</v>
      </c>
      <c r="K149" s="58">
        <f t="shared" si="27"/>
        <v>6340.1260923</v>
      </c>
      <c r="L149" s="1"/>
      <c r="M149" s="22">
        <f t="shared" si="19"/>
        <v>23.38</v>
      </c>
    </row>
    <row r="150" spans="1:13" s="10" customFormat="1" ht="19.5" customHeight="1" outlineLevel="1">
      <c r="A150" s="18"/>
      <c r="B150" s="73" t="s">
        <v>604</v>
      </c>
      <c r="C150" s="73">
        <v>71623</v>
      </c>
      <c r="D150" s="73" t="s">
        <v>92</v>
      </c>
      <c r="E150" s="65" t="s">
        <v>606</v>
      </c>
      <c r="F150" s="73" t="s">
        <v>105</v>
      </c>
      <c r="G150" s="56">
        <v>211.25</v>
      </c>
      <c r="H150" s="56">
        <f t="shared" si="23"/>
        <v>20.79</v>
      </c>
      <c r="I150" s="58">
        <v>21</v>
      </c>
      <c r="J150" s="58">
        <f t="shared" si="26"/>
        <v>26.54883</v>
      </c>
      <c r="K150" s="58">
        <f t="shared" si="27"/>
        <v>5608.4403375</v>
      </c>
      <c r="L150" s="1"/>
      <c r="M150" s="22">
        <f t="shared" si="19"/>
        <v>21</v>
      </c>
    </row>
    <row r="151" spans="1:13" ht="19.5" customHeight="1" outlineLevel="1">
      <c r="A151" s="18"/>
      <c r="B151" s="67"/>
      <c r="C151" s="68"/>
      <c r="D151" s="68"/>
      <c r="E151" s="68"/>
      <c r="F151" s="68"/>
      <c r="G151" s="68"/>
      <c r="H151" s="56"/>
      <c r="I151" s="69" t="s">
        <v>250</v>
      </c>
      <c r="J151" s="70"/>
      <c r="K151" s="156">
        <f>SUM(K145:K150)</f>
        <v>192481.89615171</v>
      </c>
      <c r="M151" s="22" t="str">
        <f t="shared" si="19"/>
        <v>Subtotal </v>
      </c>
    </row>
    <row r="152" spans="1:13" ht="19.5" customHeight="1">
      <c r="A152" s="18"/>
      <c r="B152" s="48"/>
      <c r="C152" s="48"/>
      <c r="D152" s="48"/>
      <c r="E152" s="49"/>
      <c r="F152" s="48"/>
      <c r="G152" s="50"/>
      <c r="H152" s="56"/>
      <c r="I152" s="51"/>
      <c r="J152" s="52"/>
      <c r="K152" s="72"/>
      <c r="M152" s="22">
        <f t="shared" si="19"/>
        <v>0</v>
      </c>
    </row>
    <row r="153" spans="1:13" s="17" customFormat="1" ht="19.5" customHeight="1">
      <c r="A153" s="128"/>
      <c r="B153" s="86">
        <v>8</v>
      </c>
      <c r="C153" s="86"/>
      <c r="D153" s="86"/>
      <c r="E153" s="87" t="s">
        <v>575</v>
      </c>
      <c r="F153" s="87"/>
      <c r="G153" s="129"/>
      <c r="H153" s="130"/>
      <c r="I153" s="129"/>
      <c r="J153" s="87"/>
      <c r="K153" s="131">
        <f>K155</f>
        <v>4048.59037968</v>
      </c>
      <c r="M153" s="22">
        <f t="shared" si="19"/>
        <v>0</v>
      </c>
    </row>
    <row r="154" spans="1:13" ht="19.5" customHeight="1" outlineLevel="1">
      <c r="A154" s="18"/>
      <c r="B154" s="73" t="s">
        <v>109</v>
      </c>
      <c r="C154" s="73" t="s">
        <v>219</v>
      </c>
      <c r="D154" s="73" t="s">
        <v>92</v>
      </c>
      <c r="E154" s="65" t="s">
        <v>135</v>
      </c>
      <c r="F154" s="73" t="s">
        <v>93</v>
      </c>
      <c r="G154" s="56">
        <v>453.6</v>
      </c>
      <c r="H154" s="56">
        <f t="shared" si="23"/>
        <v>6.9894</v>
      </c>
      <c r="I154" s="58">
        <v>7.06</v>
      </c>
      <c r="J154" s="58">
        <f>H154+(H154*27.7%)</f>
        <v>8.9254638</v>
      </c>
      <c r="K154" s="58">
        <f>SUM(G154*J154)</f>
        <v>4048.59037968</v>
      </c>
      <c r="M154" s="22">
        <f aca="true" t="shared" si="28" ref="M154:M217">I154</f>
        <v>7.06</v>
      </c>
    </row>
    <row r="155" spans="1:13" ht="19.5" customHeight="1" outlineLevel="1">
      <c r="A155" s="18"/>
      <c r="B155" s="67"/>
      <c r="C155" s="68"/>
      <c r="D155" s="68"/>
      <c r="E155" s="68"/>
      <c r="F155" s="68"/>
      <c r="G155" s="68"/>
      <c r="H155" s="56"/>
      <c r="I155" s="69" t="s">
        <v>250</v>
      </c>
      <c r="J155" s="70"/>
      <c r="K155" s="156">
        <f>SUM(K154:K154)</f>
        <v>4048.59037968</v>
      </c>
      <c r="M155" s="22" t="str">
        <f t="shared" si="28"/>
        <v>Subtotal </v>
      </c>
    </row>
    <row r="156" spans="1:13" ht="19.5" customHeight="1">
      <c r="A156" s="18"/>
      <c r="B156" s="48"/>
      <c r="C156" s="48"/>
      <c r="D156" s="48"/>
      <c r="E156" s="49"/>
      <c r="F156" s="48"/>
      <c r="G156" s="50"/>
      <c r="H156" s="56"/>
      <c r="I156" s="51"/>
      <c r="J156" s="52"/>
      <c r="K156" s="72"/>
      <c r="M156" s="22">
        <f t="shared" si="28"/>
        <v>0</v>
      </c>
    </row>
    <row r="157" spans="1:13" s="17" customFormat="1" ht="19.5" customHeight="1">
      <c r="A157" s="128"/>
      <c r="B157" s="86">
        <v>9</v>
      </c>
      <c r="C157" s="153"/>
      <c r="D157" s="153"/>
      <c r="E157" s="87" t="s">
        <v>244</v>
      </c>
      <c r="F157" s="87"/>
      <c r="G157" s="129"/>
      <c r="H157" s="130"/>
      <c r="I157" s="129"/>
      <c r="J157" s="87"/>
      <c r="K157" s="131">
        <f>K170</f>
        <v>192999.58708506296</v>
      </c>
      <c r="M157" s="22">
        <f t="shared" si="28"/>
        <v>0</v>
      </c>
    </row>
    <row r="158" spans="1:13" ht="19.5" customHeight="1" outlineLevel="1">
      <c r="A158" s="18"/>
      <c r="B158" s="73" t="s">
        <v>136</v>
      </c>
      <c r="C158" s="73">
        <v>87878</v>
      </c>
      <c r="D158" s="73" t="s">
        <v>92</v>
      </c>
      <c r="E158" s="65" t="s">
        <v>696</v>
      </c>
      <c r="F158" s="73" t="s">
        <v>93</v>
      </c>
      <c r="G158" s="56">
        <v>2544.94</v>
      </c>
      <c r="H158" s="56">
        <f t="shared" si="23"/>
        <v>2.2967999999999997</v>
      </c>
      <c r="I158" s="66">
        <v>2.32</v>
      </c>
      <c r="J158" s="58">
        <f>H158+(H158*27.7%)</f>
        <v>2.9330135999999998</v>
      </c>
      <c r="K158" s="58">
        <f aca="true" t="shared" si="29" ref="K158:K169">SUM(G158*J158)</f>
        <v>7464.343631184</v>
      </c>
      <c r="M158" s="22">
        <f t="shared" si="28"/>
        <v>2.32</v>
      </c>
    </row>
    <row r="159" spans="1:13" ht="30" customHeight="1" outlineLevel="1">
      <c r="A159" s="18"/>
      <c r="B159" s="73" t="s">
        <v>570</v>
      </c>
      <c r="C159" s="73">
        <v>87535</v>
      </c>
      <c r="D159" s="73" t="s">
        <v>92</v>
      </c>
      <c r="E159" s="65" t="s">
        <v>844</v>
      </c>
      <c r="F159" s="73" t="s">
        <v>93</v>
      </c>
      <c r="G159" s="56">
        <v>2019.11</v>
      </c>
      <c r="H159" s="56">
        <f t="shared" si="23"/>
        <v>17.325</v>
      </c>
      <c r="I159" s="58">
        <v>17.5</v>
      </c>
      <c r="J159" s="58">
        <f aca="true" t="shared" si="30" ref="J159:J169">H159+(H159*27.7%)</f>
        <v>22.124025</v>
      </c>
      <c r="K159" s="58">
        <f t="shared" si="29"/>
        <v>44670.84011775</v>
      </c>
      <c r="M159" s="22">
        <f t="shared" si="28"/>
        <v>17.5</v>
      </c>
    </row>
    <row r="160" spans="1:13" ht="30" customHeight="1" outlineLevel="1">
      <c r="A160" s="18"/>
      <c r="B160" s="73" t="s">
        <v>137</v>
      </c>
      <c r="C160" s="73">
        <v>87776</v>
      </c>
      <c r="D160" s="73" t="s">
        <v>92</v>
      </c>
      <c r="E160" s="65" t="s">
        <v>850</v>
      </c>
      <c r="F160" s="73" t="s">
        <v>93</v>
      </c>
      <c r="G160" s="56">
        <v>525.83</v>
      </c>
      <c r="H160" s="56">
        <f t="shared" si="23"/>
        <v>30.096</v>
      </c>
      <c r="I160" s="58">
        <v>30.4</v>
      </c>
      <c r="J160" s="58">
        <f t="shared" si="30"/>
        <v>38.432592</v>
      </c>
      <c r="K160" s="58">
        <f t="shared" si="29"/>
        <v>20209.009851360002</v>
      </c>
      <c r="M160" s="22">
        <f t="shared" si="28"/>
        <v>30.4</v>
      </c>
    </row>
    <row r="161" spans="1:13" ht="30" customHeight="1" outlineLevel="1">
      <c r="A161" s="18"/>
      <c r="B161" s="73" t="s">
        <v>137</v>
      </c>
      <c r="C161" s="73">
        <v>75481</v>
      </c>
      <c r="D161" s="73" t="s">
        <v>92</v>
      </c>
      <c r="E161" s="65" t="s">
        <v>406</v>
      </c>
      <c r="F161" s="73" t="s">
        <v>93</v>
      </c>
      <c r="G161" s="56">
        <v>1530.66</v>
      </c>
      <c r="H161" s="56">
        <f t="shared" si="23"/>
        <v>12.919500000000001</v>
      </c>
      <c r="I161" s="58">
        <v>13.05</v>
      </c>
      <c r="J161" s="58">
        <f t="shared" si="30"/>
        <v>16.4982015</v>
      </c>
      <c r="K161" s="58">
        <f t="shared" si="29"/>
        <v>25253.137107990002</v>
      </c>
      <c r="M161" s="22">
        <f t="shared" si="28"/>
        <v>13.05</v>
      </c>
    </row>
    <row r="162" spans="1:13" ht="30" customHeight="1" outlineLevel="1">
      <c r="A162" s="18"/>
      <c r="B162" s="73" t="s">
        <v>138</v>
      </c>
      <c r="C162" s="73">
        <v>87272</v>
      </c>
      <c r="D162" s="73" t="s">
        <v>92</v>
      </c>
      <c r="E162" s="65" t="s">
        <v>560</v>
      </c>
      <c r="F162" s="73" t="s">
        <v>93</v>
      </c>
      <c r="G162" s="56">
        <v>411.91</v>
      </c>
      <c r="H162" s="56">
        <f t="shared" si="23"/>
        <v>47.3517</v>
      </c>
      <c r="I162" s="58">
        <v>47.83</v>
      </c>
      <c r="J162" s="58">
        <f t="shared" si="30"/>
        <v>60.4681209</v>
      </c>
      <c r="K162" s="58">
        <f t="shared" si="29"/>
        <v>24907.423679919004</v>
      </c>
      <c r="M162" s="22">
        <f t="shared" si="28"/>
        <v>47.83</v>
      </c>
    </row>
    <row r="163" spans="1:13" ht="30" customHeight="1" outlineLevel="1">
      <c r="A163" s="18"/>
      <c r="B163" s="73" t="s">
        <v>571</v>
      </c>
      <c r="C163" s="73">
        <v>87267</v>
      </c>
      <c r="D163" s="73" t="s">
        <v>92</v>
      </c>
      <c r="E163" s="65" t="s">
        <v>561</v>
      </c>
      <c r="F163" s="73" t="s">
        <v>93</v>
      </c>
      <c r="G163" s="56">
        <v>5.58</v>
      </c>
      <c r="H163" s="56">
        <f t="shared" si="23"/>
        <v>41.926500000000004</v>
      </c>
      <c r="I163" s="58">
        <v>42.35</v>
      </c>
      <c r="J163" s="58">
        <f t="shared" si="30"/>
        <v>53.54014050000001</v>
      </c>
      <c r="K163" s="58">
        <f t="shared" si="29"/>
        <v>298.75398399000005</v>
      </c>
      <c r="M163" s="22">
        <f t="shared" si="28"/>
        <v>42.35</v>
      </c>
    </row>
    <row r="164" spans="1:13" ht="30" customHeight="1" outlineLevel="1">
      <c r="A164" s="18"/>
      <c r="B164" s="73" t="s">
        <v>139</v>
      </c>
      <c r="C164" s="73">
        <v>87267</v>
      </c>
      <c r="D164" s="73" t="s">
        <v>92</v>
      </c>
      <c r="E164" s="65" t="s">
        <v>562</v>
      </c>
      <c r="F164" s="73" t="s">
        <v>93</v>
      </c>
      <c r="G164" s="56">
        <v>4.15</v>
      </c>
      <c r="H164" s="56">
        <f t="shared" si="23"/>
        <v>41.926500000000004</v>
      </c>
      <c r="I164" s="58">
        <v>42.35</v>
      </c>
      <c r="J164" s="58">
        <f t="shared" si="30"/>
        <v>53.54014050000001</v>
      </c>
      <c r="K164" s="58">
        <f t="shared" si="29"/>
        <v>222.19158307500004</v>
      </c>
      <c r="M164" s="22">
        <f t="shared" si="28"/>
        <v>42.35</v>
      </c>
    </row>
    <row r="165" spans="1:13" ht="30" customHeight="1" outlineLevel="1">
      <c r="A165" s="18"/>
      <c r="B165" s="73" t="s">
        <v>140</v>
      </c>
      <c r="C165" s="73">
        <v>87267</v>
      </c>
      <c r="D165" s="73" t="s">
        <v>92</v>
      </c>
      <c r="E165" s="65" t="s">
        <v>563</v>
      </c>
      <c r="F165" s="73" t="s">
        <v>93</v>
      </c>
      <c r="G165" s="56">
        <v>6.84</v>
      </c>
      <c r="H165" s="56">
        <f t="shared" si="23"/>
        <v>41.926500000000004</v>
      </c>
      <c r="I165" s="58">
        <v>42.35</v>
      </c>
      <c r="J165" s="58">
        <f t="shared" si="30"/>
        <v>53.54014050000001</v>
      </c>
      <c r="K165" s="58">
        <f t="shared" si="29"/>
        <v>366.21456102</v>
      </c>
      <c r="M165" s="22">
        <f t="shared" si="28"/>
        <v>42.35</v>
      </c>
    </row>
    <row r="166" spans="1:13" ht="30" customHeight="1" outlineLevel="1">
      <c r="A166" s="18"/>
      <c r="B166" s="73" t="s">
        <v>258</v>
      </c>
      <c r="C166" s="73">
        <v>87267</v>
      </c>
      <c r="D166" s="73" t="s">
        <v>92</v>
      </c>
      <c r="E166" s="65" t="s">
        <v>573</v>
      </c>
      <c r="F166" s="73" t="s">
        <v>93</v>
      </c>
      <c r="G166" s="56">
        <v>66.37</v>
      </c>
      <c r="H166" s="56">
        <f t="shared" si="23"/>
        <v>41.926500000000004</v>
      </c>
      <c r="I166" s="58">
        <v>42.35</v>
      </c>
      <c r="J166" s="58">
        <f t="shared" si="30"/>
        <v>53.54014050000001</v>
      </c>
      <c r="K166" s="58">
        <f t="shared" si="29"/>
        <v>3553.4591249850005</v>
      </c>
      <c r="M166" s="22">
        <f t="shared" si="28"/>
        <v>42.35</v>
      </c>
    </row>
    <row r="167" spans="1:13" ht="19.5" customHeight="1" outlineLevel="1">
      <c r="A167" s="18"/>
      <c r="B167" s="73" t="s">
        <v>572</v>
      </c>
      <c r="C167" s="73" t="s">
        <v>450</v>
      </c>
      <c r="D167" s="73" t="s">
        <v>92</v>
      </c>
      <c r="E167" s="65" t="s">
        <v>499</v>
      </c>
      <c r="F167" s="73" t="s">
        <v>105</v>
      </c>
      <c r="G167" s="56">
        <v>103.55</v>
      </c>
      <c r="H167" s="56">
        <f t="shared" si="23"/>
        <v>14.6322</v>
      </c>
      <c r="I167" s="58">
        <v>14.78</v>
      </c>
      <c r="J167" s="58">
        <f t="shared" si="30"/>
        <v>18.685319399999997</v>
      </c>
      <c r="K167" s="58">
        <f t="shared" si="29"/>
        <v>1934.8648238699998</v>
      </c>
      <c r="M167" s="22">
        <f t="shared" si="28"/>
        <v>14.78</v>
      </c>
    </row>
    <row r="168" spans="1:13" ht="19.5" customHeight="1" outlineLevel="1">
      <c r="A168" s="18"/>
      <c r="B168" s="73" t="s">
        <v>697</v>
      </c>
      <c r="C168" s="73" t="s">
        <v>574</v>
      </c>
      <c r="D168" s="73" t="s">
        <v>114</v>
      </c>
      <c r="E168" s="65" t="s">
        <v>595</v>
      </c>
      <c r="F168" s="73" t="s">
        <v>93</v>
      </c>
      <c r="G168" s="56">
        <v>300.27</v>
      </c>
      <c r="H168" s="56">
        <f aca="true" t="shared" si="31" ref="H168:H231">M168*0.99</f>
        <v>43.361999999999995</v>
      </c>
      <c r="I168" s="64">
        <v>43.8</v>
      </c>
      <c r="J168" s="58">
        <f t="shared" si="30"/>
        <v>55.373273999999995</v>
      </c>
      <c r="K168" s="58">
        <f t="shared" si="29"/>
        <v>16626.932983979998</v>
      </c>
      <c r="M168" s="22">
        <f t="shared" si="28"/>
        <v>43.8</v>
      </c>
    </row>
    <row r="169" spans="1:13" ht="30" customHeight="1" outlineLevel="1">
      <c r="A169" s="18"/>
      <c r="B169" s="73" t="s">
        <v>698</v>
      </c>
      <c r="C169" s="73"/>
      <c r="D169" s="73" t="s">
        <v>4</v>
      </c>
      <c r="E169" s="65" t="s">
        <v>930</v>
      </c>
      <c r="F169" s="73" t="s">
        <v>93</v>
      </c>
      <c r="G169" s="56">
        <v>400.28</v>
      </c>
      <c r="H169" s="56">
        <f t="shared" si="31"/>
        <v>92.91149999999999</v>
      </c>
      <c r="I169" s="58">
        <v>93.85</v>
      </c>
      <c r="J169" s="58">
        <f t="shared" si="30"/>
        <v>118.64798549999998</v>
      </c>
      <c r="K169" s="58">
        <f t="shared" si="29"/>
        <v>47492.415635939986</v>
      </c>
      <c r="M169" s="22">
        <f t="shared" si="28"/>
        <v>93.85</v>
      </c>
    </row>
    <row r="170" spans="1:13" ht="19.5" customHeight="1" outlineLevel="1">
      <c r="A170" s="18"/>
      <c r="B170" s="67"/>
      <c r="C170" s="68"/>
      <c r="D170" s="68"/>
      <c r="E170" s="68"/>
      <c r="F170" s="68"/>
      <c r="G170" s="68"/>
      <c r="H170" s="56"/>
      <c r="I170" s="69" t="s">
        <v>250</v>
      </c>
      <c r="J170" s="70"/>
      <c r="K170" s="156">
        <f>SUM(K158:K169)</f>
        <v>192999.58708506296</v>
      </c>
      <c r="M170" s="22" t="str">
        <f t="shared" si="28"/>
        <v>Subtotal </v>
      </c>
    </row>
    <row r="171" spans="1:13" ht="19.5" customHeight="1">
      <c r="A171" s="18"/>
      <c r="B171" s="48"/>
      <c r="C171" s="48"/>
      <c r="D171" s="48"/>
      <c r="E171" s="49"/>
      <c r="F171" s="48"/>
      <c r="G171" s="50"/>
      <c r="H171" s="56"/>
      <c r="I171" s="51"/>
      <c r="J171" s="52"/>
      <c r="K171" s="72"/>
      <c r="M171" s="22">
        <f t="shared" si="28"/>
        <v>0</v>
      </c>
    </row>
    <row r="172" spans="1:13" s="17" customFormat="1" ht="19.5" customHeight="1">
      <c r="A172" s="128"/>
      <c r="B172" s="86">
        <v>10</v>
      </c>
      <c r="C172" s="86"/>
      <c r="D172" s="86"/>
      <c r="E172" s="87" t="s">
        <v>841</v>
      </c>
      <c r="F172" s="87"/>
      <c r="G172" s="129"/>
      <c r="H172" s="130"/>
      <c r="I172" s="129"/>
      <c r="J172" s="87"/>
      <c r="K172" s="131">
        <f>K194</f>
        <v>109833.40731329996</v>
      </c>
      <c r="M172" s="22">
        <f t="shared" si="28"/>
        <v>0</v>
      </c>
    </row>
    <row r="173" spans="1:13" ht="19.5" customHeight="1" outlineLevel="1">
      <c r="A173" s="18"/>
      <c r="B173" s="73" t="s">
        <v>141</v>
      </c>
      <c r="C173" s="73" t="s">
        <v>407</v>
      </c>
      <c r="D173" s="73" t="s">
        <v>92</v>
      </c>
      <c r="E173" s="65" t="s">
        <v>610</v>
      </c>
      <c r="F173" s="73" t="s">
        <v>93</v>
      </c>
      <c r="G173" s="56">
        <v>811.66</v>
      </c>
      <c r="H173" s="56">
        <f t="shared" si="31"/>
        <v>20.3544</v>
      </c>
      <c r="I173" s="66">
        <v>20.56</v>
      </c>
      <c r="J173" s="58">
        <f>H173+(H173*27.7%)</f>
        <v>25.992568799999997</v>
      </c>
      <c r="K173" s="58">
        <f aca="true" t="shared" si="32" ref="K173:K193">SUM(G173*J173)</f>
        <v>21097.128392207997</v>
      </c>
      <c r="M173" s="22">
        <f t="shared" si="28"/>
        <v>20.56</v>
      </c>
    </row>
    <row r="174" spans="1:13" ht="19.5" customHeight="1" outlineLevel="1">
      <c r="A174" s="18"/>
      <c r="B174" s="73" t="s">
        <v>142</v>
      </c>
      <c r="C174" s="73">
        <v>87650</v>
      </c>
      <c r="D174" s="73" t="s">
        <v>92</v>
      </c>
      <c r="E174" s="65" t="s">
        <v>611</v>
      </c>
      <c r="F174" s="73" t="s">
        <v>93</v>
      </c>
      <c r="G174" s="56">
        <v>811.66</v>
      </c>
      <c r="H174" s="56">
        <f t="shared" si="31"/>
        <v>16.7805</v>
      </c>
      <c r="I174" s="66">
        <v>16.95</v>
      </c>
      <c r="J174" s="58">
        <f aca="true" t="shared" si="33" ref="J174:J193">H174+(H174*27.7%)</f>
        <v>21.4286985</v>
      </c>
      <c r="K174" s="58">
        <f t="shared" si="32"/>
        <v>17392.817424509998</v>
      </c>
      <c r="M174" s="22">
        <f t="shared" si="28"/>
        <v>16.95</v>
      </c>
    </row>
    <row r="175" spans="1:13" ht="30" customHeight="1" outlineLevel="1">
      <c r="A175" s="18"/>
      <c r="B175" s="73" t="s">
        <v>143</v>
      </c>
      <c r="C175" s="73" t="s">
        <v>449</v>
      </c>
      <c r="D175" s="73" t="s">
        <v>92</v>
      </c>
      <c r="E175" s="65" t="s">
        <v>612</v>
      </c>
      <c r="F175" s="73" t="s">
        <v>93</v>
      </c>
      <c r="G175" s="56">
        <v>403.54</v>
      </c>
      <c r="H175" s="56">
        <f t="shared" si="31"/>
        <v>36.3627</v>
      </c>
      <c r="I175" s="58">
        <v>36.73</v>
      </c>
      <c r="J175" s="58">
        <f t="shared" si="33"/>
        <v>46.435167899999996</v>
      </c>
      <c r="K175" s="58">
        <f t="shared" si="32"/>
        <v>18738.447654366</v>
      </c>
      <c r="M175" s="22">
        <f t="shared" si="28"/>
        <v>36.73</v>
      </c>
    </row>
    <row r="176" spans="1:13" ht="19.5" customHeight="1" outlineLevel="1">
      <c r="A176" s="18"/>
      <c r="B176" s="73" t="s">
        <v>144</v>
      </c>
      <c r="C176" s="73">
        <v>72815</v>
      </c>
      <c r="D176" s="73" t="s">
        <v>92</v>
      </c>
      <c r="E176" s="65" t="s">
        <v>613</v>
      </c>
      <c r="F176" s="73" t="s">
        <v>93</v>
      </c>
      <c r="G176" s="56">
        <v>37.42</v>
      </c>
      <c r="H176" s="56">
        <f t="shared" si="31"/>
        <v>33.3234</v>
      </c>
      <c r="I176" s="58">
        <v>33.66</v>
      </c>
      <c r="J176" s="58">
        <f t="shared" si="33"/>
        <v>42.5539818</v>
      </c>
      <c r="K176" s="58">
        <f t="shared" si="32"/>
        <v>1592.3699989560002</v>
      </c>
      <c r="M176" s="22">
        <f t="shared" si="28"/>
        <v>33.66</v>
      </c>
    </row>
    <row r="177" spans="1:13" ht="27" customHeight="1" outlineLevel="1">
      <c r="A177" s="18"/>
      <c r="B177" s="73" t="s">
        <v>608</v>
      </c>
      <c r="C177" s="73">
        <v>87251</v>
      </c>
      <c r="D177" s="73" t="s">
        <v>92</v>
      </c>
      <c r="E177" s="65" t="s">
        <v>211</v>
      </c>
      <c r="F177" s="73" t="s">
        <v>93</v>
      </c>
      <c r="G177" s="56">
        <v>149.12</v>
      </c>
      <c r="H177" s="56">
        <f t="shared" si="31"/>
        <v>26.898300000000003</v>
      </c>
      <c r="I177" s="58">
        <v>27.17</v>
      </c>
      <c r="J177" s="58">
        <f t="shared" si="33"/>
        <v>34.3491291</v>
      </c>
      <c r="K177" s="58">
        <f t="shared" si="32"/>
        <v>5122.142131392</v>
      </c>
      <c r="M177" s="22">
        <f t="shared" si="28"/>
        <v>27.17</v>
      </c>
    </row>
    <row r="178" spans="1:13" ht="27" customHeight="1" outlineLevel="1">
      <c r="A178" s="18"/>
      <c r="B178" s="73" t="s">
        <v>145</v>
      </c>
      <c r="C178" s="73">
        <v>87257</v>
      </c>
      <c r="D178" s="73" t="s">
        <v>92</v>
      </c>
      <c r="E178" s="65" t="s">
        <v>614</v>
      </c>
      <c r="F178" s="73" t="s">
        <v>93</v>
      </c>
      <c r="G178" s="56">
        <v>42.6</v>
      </c>
      <c r="H178" s="56">
        <f t="shared" si="31"/>
        <v>48.1536</v>
      </c>
      <c r="I178" s="58">
        <v>48.64</v>
      </c>
      <c r="J178" s="58">
        <f t="shared" si="33"/>
        <v>61.49214719999999</v>
      </c>
      <c r="K178" s="58">
        <f t="shared" si="32"/>
        <v>2619.5654707199997</v>
      </c>
      <c r="M178" s="22">
        <f t="shared" si="28"/>
        <v>48.64</v>
      </c>
    </row>
    <row r="179" spans="1:13" ht="19.5" customHeight="1" outlineLevel="1">
      <c r="A179" s="18"/>
      <c r="B179" s="73" t="s">
        <v>207</v>
      </c>
      <c r="C179" s="81">
        <v>72185</v>
      </c>
      <c r="D179" s="73" t="s">
        <v>92</v>
      </c>
      <c r="E179" s="65" t="s">
        <v>615</v>
      </c>
      <c r="F179" s="73" t="s">
        <v>93</v>
      </c>
      <c r="G179" s="56">
        <v>216.4</v>
      </c>
      <c r="H179" s="56">
        <f t="shared" si="31"/>
        <v>63.221399999999996</v>
      </c>
      <c r="I179" s="58">
        <v>63.86</v>
      </c>
      <c r="J179" s="58">
        <f t="shared" si="33"/>
        <v>80.7337278</v>
      </c>
      <c r="K179" s="58">
        <f t="shared" si="32"/>
        <v>17470.77869592</v>
      </c>
      <c r="M179" s="22">
        <f t="shared" si="28"/>
        <v>63.86</v>
      </c>
    </row>
    <row r="180" spans="1:13" ht="30" customHeight="1" outlineLevel="1">
      <c r="A180" s="18"/>
      <c r="B180" s="73" t="s">
        <v>175</v>
      </c>
      <c r="C180" s="73" t="s">
        <v>0</v>
      </c>
      <c r="D180" s="73" t="s">
        <v>114</v>
      </c>
      <c r="E180" s="82" t="s">
        <v>397</v>
      </c>
      <c r="F180" s="83" t="s">
        <v>93</v>
      </c>
      <c r="G180" s="56">
        <v>18.09</v>
      </c>
      <c r="H180" s="56">
        <f t="shared" si="31"/>
        <v>111.3453</v>
      </c>
      <c r="I180" s="58">
        <v>112.47</v>
      </c>
      <c r="J180" s="58">
        <f t="shared" si="33"/>
        <v>142.1879481</v>
      </c>
      <c r="K180" s="58">
        <f t="shared" si="32"/>
        <v>2572.1799811289998</v>
      </c>
      <c r="M180" s="22">
        <f t="shared" si="28"/>
        <v>112.47</v>
      </c>
    </row>
    <row r="181" spans="1:13" ht="30" customHeight="1" outlineLevel="1">
      <c r="A181" s="18"/>
      <c r="B181" s="73" t="s">
        <v>208</v>
      </c>
      <c r="C181" s="73" t="s">
        <v>0</v>
      </c>
      <c r="D181" s="73" t="s">
        <v>114</v>
      </c>
      <c r="E181" s="65" t="s">
        <v>398</v>
      </c>
      <c r="F181" s="83" t="s">
        <v>93</v>
      </c>
      <c r="G181" s="56">
        <v>20.43</v>
      </c>
      <c r="H181" s="56">
        <f t="shared" si="31"/>
        <v>111.3453</v>
      </c>
      <c r="I181" s="58">
        <v>112.47</v>
      </c>
      <c r="J181" s="58">
        <f t="shared" si="33"/>
        <v>142.1879481</v>
      </c>
      <c r="K181" s="58">
        <f t="shared" si="32"/>
        <v>2904.899779683</v>
      </c>
      <c r="M181" s="22">
        <f t="shared" si="28"/>
        <v>112.47</v>
      </c>
    </row>
    <row r="182" spans="1:13" s="17" customFormat="1" ht="19.5" customHeight="1" outlineLevel="1">
      <c r="A182" s="18"/>
      <c r="B182" s="73" t="s">
        <v>609</v>
      </c>
      <c r="C182" s="73" t="s">
        <v>592</v>
      </c>
      <c r="D182" s="73" t="s">
        <v>114</v>
      </c>
      <c r="E182" s="65" t="s">
        <v>2</v>
      </c>
      <c r="F182" s="73" t="s">
        <v>105</v>
      </c>
      <c r="G182" s="56">
        <v>19.88</v>
      </c>
      <c r="H182" s="56">
        <f t="shared" si="31"/>
        <v>53.2323</v>
      </c>
      <c r="I182" s="64">
        <v>53.77</v>
      </c>
      <c r="J182" s="58">
        <f t="shared" si="33"/>
        <v>67.9776471</v>
      </c>
      <c r="K182" s="58">
        <f t="shared" si="32"/>
        <v>1351.395624348</v>
      </c>
      <c r="L182" s="1"/>
      <c r="M182" s="22">
        <f t="shared" si="28"/>
        <v>53.77</v>
      </c>
    </row>
    <row r="183" spans="1:13" s="17" customFormat="1" ht="19.5" customHeight="1" outlineLevel="1">
      <c r="A183" s="18"/>
      <c r="B183" s="73" t="s">
        <v>513</v>
      </c>
      <c r="C183" s="73" t="s">
        <v>592</v>
      </c>
      <c r="D183" s="73" t="s">
        <v>114</v>
      </c>
      <c r="E183" s="65" t="s">
        <v>616</v>
      </c>
      <c r="F183" s="73" t="s">
        <v>105</v>
      </c>
      <c r="G183" s="56">
        <v>33.48</v>
      </c>
      <c r="H183" s="56">
        <f t="shared" si="31"/>
        <v>53.2323</v>
      </c>
      <c r="I183" s="64">
        <v>53.77</v>
      </c>
      <c r="J183" s="58">
        <f t="shared" si="33"/>
        <v>67.9776471</v>
      </c>
      <c r="K183" s="58">
        <f t="shared" si="32"/>
        <v>2275.891624908</v>
      </c>
      <c r="L183" s="1"/>
      <c r="M183" s="22">
        <f t="shared" si="28"/>
        <v>53.77</v>
      </c>
    </row>
    <row r="184" spans="1:13" s="17" customFormat="1" ht="19.5" customHeight="1" outlineLevel="1">
      <c r="A184" s="18"/>
      <c r="B184" s="73" t="s">
        <v>176</v>
      </c>
      <c r="C184" s="73" t="s">
        <v>593</v>
      </c>
      <c r="D184" s="73" t="s">
        <v>114</v>
      </c>
      <c r="E184" s="65" t="s">
        <v>617</v>
      </c>
      <c r="F184" s="73" t="s">
        <v>105</v>
      </c>
      <c r="G184" s="56">
        <v>1.77</v>
      </c>
      <c r="H184" s="56">
        <f t="shared" si="31"/>
        <v>82.4274</v>
      </c>
      <c r="I184" s="64">
        <v>83.26</v>
      </c>
      <c r="J184" s="58">
        <f t="shared" si="33"/>
        <v>105.25978980000001</v>
      </c>
      <c r="K184" s="58">
        <f t="shared" si="32"/>
        <v>186.309827946</v>
      </c>
      <c r="L184" s="1"/>
      <c r="M184" s="22">
        <f t="shared" si="28"/>
        <v>83.26</v>
      </c>
    </row>
    <row r="185" spans="1:13" s="17" customFormat="1" ht="19.5" customHeight="1" outlineLevel="1">
      <c r="A185" s="18"/>
      <c r="B185" s="73"/>
      <c r="C185" s="73"/>
      <c r="D185" s="73"/>
      <c r="E185" s="74" t="s">
        <v>192</v>
      </c>
      <c r="F185" s="73"/>
      <c r="G185" s="56">
        <v>0</v>
      </c>
      <c r="H185" s="56">
        <f t="shared" si="31"/>
        <v>0</v>
      </c>
      <c r="I185" s="58"/>
      <c r="J185" s="58">
        <f t="shared" si="33"/>
        <v>0</v>
      </c>
      <c r="K185" s="58">
        <f t="shared" si="32"/>
        <v>0</v>
      </c>
      <c r="L185" s="1"/>
      <c r="M185" s="22">
        <f t="shared" si="28"/>
        <v>0</v>
      </c>
    </row>
    <row r="186" spans="1:13" ht="19.5" customHeight="1" outlineLevel="1">
      <c r="A186" s="18"/>
      <c r="B186" s="73" t="s">
        <v>259</v>
      </c>
      <c r="C186" s="73" t="s">
        <v>451</v>
      </c>
      <c r="D186" s="73" t="s">
        <v>92</v>
      </c>
      <c r="E186" s="65" t="s">
        <v>621</v>
      </c>
      <c r="F186" s="73" t="s">
        <v>93</v>
      </c>
      <c r="G186" s="56">
        <v>222.84</v>
      </c>
      <c r="H186" s="56">
        <f t="shared" si="31"/>
        <v>29.8188</v>
      </c>
      <c r="I186" s="58">
        <v>30.12</v>
      </c>
      <c r="J186" s="58">
        <f t="shared" si="33"/>
        <v>38.0786076</v>
      </c>
      <c r="K186" s="58">
        <f t="shared" si="32"/>
        <v>8485.436917584</v>
      </c>
      <c r="M186" s="22">
        <f t="shared" si="28"/>
        <v>30.12</v>
      </c>
    </row>
    <row r="187" spans="1:13" ht="19.5" customHeight="1" outlineLevel="1">
      <c r="A187" s="18"/>
      <c r="B187" s="73" t="s">
        <v>618</v>
      </c>
      <c r="C187" s="84" t="s">
        <v>407</v>
      </c>
      <c r="D187" s="73" t="s">
        <v>92</v>
      </c>
      <c r="E187" s="85" t="s">
        <v>408</v>
      </c>
      <c r="F187" s="73" t="s">
        <v>93</v>
      </c>
      <c r="G187" s="56">
        <v>17.38</v>
      </c>
      <c r="H187" s="56">
        <f t="shared" si="31"/>
        <v>20.3544</v>
      </c>
      <c r="I187" s="66">
        <v>20.56</v>
      </c>
      <c r="J187" s="58">
        <f t="shared" si="33"/>
        <v>25.992568799999997</v>
      </c>
      <c r="K187" s="58">
        <f t="shared" si="32"/>
        <v>451.75084574399995</v>
      </c>
      <c r="M187" s="22">
        <f t="shared" si="28"/>
        <v>20.56</v>
      </c>
    </row>
    <row r="188" spans="1:13" ht="30" customHeight="1" outlineLevel="1">
      <c r="A188" s="18"/>
      <c r="B188" s="73" t="s">
        <v>619</v>
      </c>
      <c r="C188" s="73" t="s">
        <v>230</v>
      </c>
      <c r="D188" s="73" t="s">
        <v>92</v>
      </c>
      <c r="E188" s="65" t="s">
        <v>623</v>
      </c>
      <c r="F188" s="73" t="s">
        <v>93</v>
      </c>
      <c r="G188" s="56">
        <v>28.05</v>
      </c>
      <c r="H188" s="56">
        <f t="shared" si="31"/>
        <v>54.568799999999996</v>
      </c>
      <c r="I188" s="58">
        <v>55.12</v>
      </c>
      <c r="J188" s="58">
        <f t="shared" si="33"/>
        <v>69.6843576</v>
      </c>
      <c r="K188" s="58">
        <f t="shared" si="32"/>
        <v>1954.64623068</v>
      </c>
      <c r="M188" s="22">
        <f t="shared" si="28"/>
        <v>55.12</v>
      </c>
    </row>
    <row r="189" spans="1:13" ht="19.5" customHeight="1" outlineLevel="1">
      <c r="A189" s="18"/>
      <c r="B189" s="73" t="s">
        <v>260</v>
      </c>
      <c r="C189" s="73" t="s">
        <v>516</v>
      </c>
      <c r="D189" s="73" t="s">
        <v>114</v>
      </c>
      <c r="E189" s="65" t="s">
        <v>399</v>
      </c>
      <c r="F189" s="73" t="s">
        <v>93</v>
      </c>
      <c r="G189" s="56">
        <v>3.51</v>
      </c>
      <c r="H189" s="56">
        <f t="shared" si="31"/>
        <v>75.9726</v>
      </c>
      <c r="I189" s="58">
        <v>76.74</v>
      </c>
      <c r="J189" s="58">
        <f t="shared" si="33"/>
        <v>97.0170102</v>
      </c>
      <c r="K189" s="58">
        <f t="shared" si="32"/>
        <v>340.52970580199997</v>
      </c>
      <c r="M189" s="22">
        <f t="shared" si="28"/>
        <v>76.74</v>
      </c>
    </row>
    <row r="190" spans="1:13" ht="19.5" customHeight="1" outlineLevel="1">
      <c r="A190" s="18"/>
      <c r="B190" s="73" t="s">
        <v>261</v>
      </c>
      <c r="C190" s="73" t="s">
        <v>516</v>
      </c>
      <c r="D190" s="73" t="s">
        <v>114</v>
      </c>
      <c r="E190" s="65" t="s">
        <v>400</v>
      </c>
      <c r="F190" s="73" t="s">
        <v>93</v>
      </c>
      <c r="G190" s="56">
        <v>1.89</v>
      </c>
      <c r="H190" s="56">
        <f t="shared" si="31"/>
        <v>75.9726</v>
      </c>
      <c r="I190" s="58">
        <v>76.74</v>
      </c>
      <c r="J190" s="58">
        <f t="shared" si="33"/>
        <v>97.0170102</v>
      </c>
      <c r="K190" s="58">
        <f t="shared" si="32"/>
        <v>183.362149278</v>
      </c>
      <c r="M190" s="22">
        <f t="shared" si="28"/>
        <v>76.74</v>
      </c>
    </row>
    <row r="191" spans="1:13" ht="30" customHeight="1" outlineLevel="1">
      <c r="A191" s="18"/>
      <c r="B191" s="73" t="s">
        <v>262</v>
      </c>
      <c r="C191" s="73" t="s">
        <v>212</v>
      </c>
      <c r="D191" s="73" t="s">
        <v>92</v>
      </c>
      <c r="E191" s="65" t="s">
        <v>622</v>
      </c>
      <c r="F191" s="73" t="s">
        <v>105</v>
      </c>
      <c r="G191" s="56">
        <v>15.3</v>
      </c>
      <c r="H191" s="56">
        <f t="shared" si="31"/>
        <v>32.5908</v>
      </c>
      <c r="I191" s="58">
        <v>32.92</v>
      </c>
      <c r="J191" s="58">
        <f t="shared" si="33"/>
        <v>41.6184516</v>
      </c>
      <c r="K191" s="58">
        <f t="shared" si="32"/>
        <v>636.76230948</v>
      </c>
      <c r="M191" s="22">
        <f t="shared" si="28"/>
        <v>32.92</v>
      </c>
    </row>
    <row r="192" spans="1:13" ht="19.5" customHeight="1" outlineLevel="1">
      <c r="A192" s="18"/>
      <c r="B192" s="73" t="s">
        <v>620</v>
      </c>
      <c r="C192" s="73">
        <v>73692</v>
      </c>
      <c r="D192" s="73" t="s">
        <v>92</v>
      </c>
      <c r="E192" s="65" t="s">
        <v>624</v>
      </c>
      <c r="F192" s="73" t="s">
        <v>90</v>
      </c>
      <c r="G192" s="56">
        <v>6</v>
      </c>
      <c r="H192" s="56">
        <f t="shared" si="31"/>
        <v>89.2584</v>
      </c>
      <c r="I192" s="58">
        <v>90.16</v>
      </c>
      <c r="J192" s="58">
        <f t="shared" si="33"/>
        <v>113.98297679999999</v>
      </c>
      <c r="K192" s="58">
        <f t="shared" si="32"/>
        <v>683.8978608</v>
      </c>
      <c r="M192" s="22">
        <f t="shared" si="28"/>
        <v>90.16</v>
      </c>
    </row>
    <row r="193" spans="1:13" ht="19.5" customHeight="1" outlineLevel="1">
      <c r="A193" s="18"/>
      <c r="B193" s="73" t="s">
        <v>263</v>
      </c>
      <c r="C193" s="73" t="s">
        <v>454</v>
      </c>
      <c r="D193" s="73" t="s">
        <v>92</v>
      </c>
      <c r="E193" s="65" t="s">
        <v>373</v>
      </c>
      <c r="F193" s="73" t="s">
        <v>93</v>
      </c>
      <c r="G193" s="56">
        <v>331.98</v>
      </c>
      <c r="H193" s="56">
        <f t="shared" si="31"/>
        <v>8.9001</v>
      </c>
      <c r="I193" s="58">
        <v>8.99</v>
      </c>
      <c r="J193" s="58">
        <f t="shared" si="33"/>
        <v>11.3654277</v>
      </c>
      <c r="K193" s="58">
        <f t="shared" si="32"/>
        <v>3773.094687846</v>
      </c>
      <c r="M193" s="22">
        <f t="shared" si="28"/>
        <v>8.99</v>
      </c>
    </row>
    <row r="194" spans="1:13" ht="19.5" customHeight="1" outlineLevel="1">
      <c r="A194" s="18"/>
      <c r="B194" s="67"/>
      <c r="C194" s="68"/>
      <c r="D194" s="68"/>
      <c r="E194" s="68"/>
      <c r="F194" s="68"/>
      <c r="G194" s="68"/>
      <c r="H194" s="56"/>
      <c r="I194" s="69" t="s">
        <v>250</v>
      </c>
      <c r="J194" s="70"/>
      <c r="K194" s="156">
        <f>SUM(K173:K193)</f>
        <v>109833.40731329996</v>
      </c>
      <c r="M194" s="22" t="str">
        <f t="shared" si="28"/>
        <v>Subtotal </v>
      </c>
    </row>
    <row r="195" spans="1:13" ht="19.5" customHeight="1">
      <c r="A195" s="18"/>
      <c r="B195" s="48"/>
      <c r="C195" s="48"/>
      <c r="D195" s="48"/>
      <c r="E195" s="49"/>
      <c r="F195" s="48"/>
      <c r="G195" s="50"/>
      <c r="H195" s="56"/>
      <c r="I195" s="51"/>
      <c r="J195" s="52"/>
      <c r="K195" s="72"/>
      <c r="M195" s="22">
        <f t="shared" si="28"/>
        <v>0</v>
      </c>
    </row>
    <row r="196" spans="1:13" s="17" customFormat="1" ht="19.5" customHeight="1">
      <c r="A196" s="128"/>
      <c r="B196" s="86">
        <v>11</v>
      </c>
      <c r="C196" s="86"/>
      <c r="D196" s="86"/>
      <c r="E196" s="87" t="s">
        <v>5</v>
      </c>
      <c r="F196" s="87"/>
      <c r="G196" s="129"/>
      <c r="H196" s="130"/>
      <c r="I196" s="129"/>
      <c r="J196" s="87"/>
      <c r="K196" s="131">
        <f>K203</f>
        <v>59135.630318226</v>
      </c>
      <c r="M196" s="22">
        <f t="shared" si="28"/>
        <v>0</v>
      </c>
    </row>
    <row r="197" spans="1:13" ht="19.5" customHeight="1" outlineLevel="1">
      <c r="A197" s="18"/>
      <c r="B197" s="73" t="s">
        <v>1</v>
      </c>
      <c r="C197" s="73" t="s">
        <v>489</v>
      </c>
      <c r="D197" s="73" t="s">
        <v>114</v>
      </c>
      <c r="E197" s="65" t="s">
        <v>695</v>
      </c>
      <c r="F197" s="73" t="s">
        <v>93</v>
      </c>
      <c r="G197" s="56">
        <v>1530.66</v>
      </c>
      <c r="H197" s="56">
        <f t="shared" si="31"/>
        <v>12.493799999999998</v>
      </c>
      <c r="I197" s="29">
        <v>12.62</v>
      </c>
      <c r="J197" s="58">
        <f aca="true" t="shared" si="34" ref="J197:J202">H197+(H197*27.7%)</f>
        <v>15.954582599999998</v>
      </c>
      <c r="K197" s="58">
        <f aca="true" t="shared" si="35" ref="K197:K202">SUM(G197*J197)</f>
        <v>24421.041402516</v>
      </c>
      <c r="M197" s="22">
        <f t="shared" si="28"/>
        <v>12.62</v>
      </c>
    </row>
    <row r="198" spans="1:13" ht="19.5" customHeight="1" outlineLevel="1">
      <c r="A198" s="18"/>
      <c r="B198" s="73" t="s">
        <v>660</v>
      </c>
      <c r="C198" s="73">
        <v>88489</v>
      </c>
      <c r="D198" s="73" t="s">
        <v>92</v>
      </c>
      <c r="E198" s="65" t="s">
        <v>511</v>
      </c>
      <c r="F198" s="73" t="s">
        <v>93</v>
      </c>
      <c r="G198" s="56">
        <v>2050.08</v>
      </c>
      <c r="H198" s="56">
        <f t="shared" si="31"/>
        <v>7.8309</v>
      </c>
      <c r="I198" s="126">
        <v>7.91</v>
      </c>
      <c r="J198" s="58">
        <f t="shared" si="34"/>
        <v>10.0000593</v>
      </c>
      <c r="K198" s="58">
        <f t="shared" si="35"/>
        <v>20500.921569744</v>
      </c>
      <c r="M198" s="22">
        <f t="shared" si="28"/>
        <v>7.91</v>
      </c>
    </row>
    <row r="199" spans="1:13" ht="19.5" customHeight="1" outlineLevel="1">
      <c r="A199" s="18"/>
      <c r="B199" s="73" t="s">
        <v>34</v>
      </c>
      <c r="C199" s="73">
        <v>88486</v>
      </c>
      <c r="D199" s="73" t="s">
        <v>92</v>
      </c>
      <c r="E199" s="65" t="s">
        <v>564</v>
      </c>
      <c r="F199" s="73" t="s">
        <v>93</v>
      </c>
      <c r="G199" s="56">
        <v>704.15</v>
      </c>
      <c r="H199" s="56">
        <f t="shared" si="31"/>
        <v>6.910200000000001</v>
      </c>
      <c r="I199" s="126">
        <v>6.98</v>
      </c>
      <c r="J199" s="58">
        <f t="shared" si="34"/>
        <v>8.824325400000001</v>
      </c>
      <c r="K199" s="58">
        <f t="shared" si="35"/>
        <v>6213.648730410001</v>
      </c>
      <c r="M199" s="22">
        <f t="shared" si="28"/>
        <v>6.98</v>
      </c>
    </row>
    <row r="200" spans="1:13" ht="19.5" customHeight="1" outlineLevel="1">
      <c r="A200" s="18"/>
      <c r="B200" s="73" t="s">
        <v>3</v>
      </c>
      <c r="C200" s="73" t="s">
        <v>231</v>
      </c>
      <c r="D200" s="73" t="s">
        <v>92</v>
      </c>
      <c r="E200" s="65" t="s">
        <v>11</v>
      </c>
      <c r="F200" s="73" t="s">
        <v>93</v>
      </c>
      <c r="G200" s="56">
        <v>78.12</v>
      </c>
      <c r="H200" s="56">
        <f t="shared" si="31"/>
        <v>19.9287</v>
      </c>
      <c r="I200" s="126">
        <v>20.13</v>
      </c>
      <c r="J200" s="58">
        <f t="shared" si="34"/>
        <v>25.4489499</v>
      </c>
      <c r="K200" s="58">
        <f t="shared" si="35"/>
        <v>1988.071966188</v>
      </c>
      <c r="M200" s="22">
        <f t="shared" si="28"/>
        <v>20.13</v>
      </c>
    </row>
    <row r="201" spans="1:13" ht="19.5" customHeight="1" outlineLevel="1">
      <c r="A201" s="18"/>
      <c r="B201" s="73" t="s">
        <v>274</v>
      </c>
      <c r="C201" s="73" t="s">
        <v>401</v>
      </c>
      <c r="D201" s="73" t="s">
        <v>92</v>
      </c>
      <c r="E201" s="65" t="s">
        <v>402</v>
      </c>
      <c r="F201" s="73" t="s">
        <v>93</v>
      </c>
      <c r="G201" s="56">
        <v>10.36</v>
      </c>
      <c r="H201" s="56">
        <f t="shared" si="31"/>
        <v>20.0277</v>
      </c>
      <c r="I201" s="126">
        <v>20.23</v>
      </c>
      <c r="J201" s="58">
        <f t="shared" si="34"/>
        <v>25.575372899999998</v>
      </c>
      <c r="K201" s="58">
        <f t="shared" si="35"/>
        <v>264.96086324399994</v>
      </c>
      <c r="M201" s="22">
        <f t="shared" si="28"/>
        <v>20.23</v>
      </c>
    </row>
    <row r="202" spans="1:13" ht="19.5" customHeight="1" outlineLevel="1">
      <c r="A202" s="18"/>
      <c r="B202" s="73" t="s">
        <v>275</v>
      </c>
      <c r="C202" s="73">
        <v>79460</v>
      </c>
      <c r="D202" s="73" t="s">
        <v>92</v>
      </c>
      <c r="E202" s="65" t="s">
        <v>699</v>
      </c>
      <c r="F202" s="73" t="s">
        <v>93</v>
      </c>
      <c r="G202" s="56">
        <v>109.17</v>
      </c>
      <c r="H202" s="56">
        <f t="shared" si="31"/>
        <v>41.2236</v>
      </c>
      <c r="I202" s="126">
        <v>41.64</v>
      </c>
      <c r="J202" s="58">
        <f t="shared" si="34"/>
        <v>52.64253719999999</v>
      </c>
      <c r="K202" s="58">
        <f t="shared" si="35"/>
        <v>5746.985786123999</v>
      </c>
      <c r="M202" s="22">
        <f t="shared" si="28"/>
        <v>41.64</v>
      </c>
    </row>
    <row r="203" spans="1:13" ht="19.5" customHeight="1" outlineLevel="1">
      <c r="A203" s="18"/>
      <c r="B203" s="67"/>
      <c r="C203" s="68"/>
      <c r="D203" s="68"/>
      <c r="E203" s="68"/>
      <c r="F203" s="68"/>
      <c r="G203" s="68"/>
      <c r="H203" s="56"/>
      <c r="I203" s="69" t="s">
        <v>250</v>
      </c>
      <c r="J203" s="70"/>
      <c r="K203" s="156">
        <f>SUM(K197:K202)</f>
        <v>59135.630318226</v>
      </c>
      <c r="M203" s="22" t="str">
        <f t="shared" si="28"/>
        <v>Subtotal </v>
      </c>
    </row>
    <row r="204" spans="1:13" s="17" customFormat="1" ht="19.5" customHeight="1">
      <c r="A204" s="18"/>
      <c r="B204" s="48"/>
      <c r="C204" s="48"/>
      <c r="D204" s="48"/>
      <c r="E204" s="49"/>
      <c r="F204" s="48"/>
      <c r="G204" s="50"/>
      <c r="H204" s="56">
        <f t="shared" si="31"/>
        <v>0</v>
      </c>
      <c r="I204" s="51"/>
      <c r="J204" s="52"/>
      <c r="K204" s="72"/>
      <c r="L204" s="1"/>
      <c r="M204" s="22">
        <f t="shared" si="28"/>
        <v>0</v>
      </c>
    </row>
    <row r="205" spans="1:13" s="17" customFormat="1" ht="19.5" customHeight="1">
      <c r="A205" s="128"/>
      <c r="B205" s="86">
        <v>12</v>
      </c>
      <c r="C205" s="86"/>
      <c r="D205" s="86"/>
      <c r="E205" s="87" t="s">
        <v>53</v>
      </c>
      <c r="F205" s="87"/>
      <c r="G205" s="129"/>
      <c r="H205" s="130">
        <f t="shared" si="31"/>
        <v>0</v>
      </c>
      <c r="I205" s="129"/>
      <c r="J205" s="87"/>
      <c r="K205" s="127">
        <f>K263</f>
        <v>25757.603310581988</v>
      </c>
      <c r="M205" s="22">
        <f t="shared" si="28"/>
        <v>0</v>
      </c>
    </row>
    <row r="206" spans="1:13" s="17" customFormat="1" ht="19.5" customHeight="1" outlineLevel="1">
      <c r="A206" s="18"/>
      <c r="B206" s="86"/>
      <c r="C206" s="86"/>
      <c r="D206" s="86"/>
      <c r="E206" s="87" t="s">
        <v>20</v>
      </c>
      <c r="F206" s="88"/>
      <c r="G206" s="89"/>
      <c r="H206" s="56">
        <f t="shared" si="31"/>
        <v>0</v>
      </c>
      <c r="I206" s="56"/>
      <c r="J206" s="58"/>
      <c r="K206" s="58"/>
      <c r="L206" s="1"/>
      <c r="M206" s="22">
        <f t="shared" si="28"/>
        <v>0</v>
      </c>
    </row>
    <row r="207" spans="1:13" s="17" customFormat="1" ht="19.5" customHeight="1" outlineLevel="1">
      <c r="A207" s="18"/>
      <c r="B207" s="90" t="s">
        <v>6</v>
      </c>
      <c r="C207" s="90">
        <v>89401</v>
      </c>
      <c r="D207" s="90" t="s">
        <v>92</v>
      </c>
      <c r="E207" s="91" t="s">
        <v>731</v>
      </c>
      <c r="F207" s="53" t="s">
        <v>105</v>
      </c>
      <c r="G207" s="56">
        <v>24.14</v>
      </c>
      <c r="H207" s="56">
        <f t="shared" si="31"/>
        <v>4.3956</v>
      </c>
      <c r="I207" s="58">
        <v>4.44</v>
      </c>
      <c r="J207" s="58">
        <f>H207+(H207*27.7%)</f>
        <v>5.6131812</v>
      </c>
      <c r="K207" s="58">
        <f aca="true" t="shared" si="36" ref="K207:K262">SUM(G207*J207)</f>
        <v>135.502194168</v>
      </c>
      <c r="L207" s="1"/>
      <c r="M207" s="22">
        <f t="shared" si="28"/>
        <v>4.44</v>
      </c>
    </row>
    <row r="208" spans="1:13" s="17" customFormat="1" ht="19.5" customHeight="1" outlineLevel="1">
      <c r="A208" s="18"/>
      <c r="B208" s="90" t="s">
        <v>7</v>
      </c>
      <c r="C208" s="90">
        <v>89446</v>
      </c>
      <c r="D208" s="90" t="s">
        <v>92</v>
      </c>
      <c r="E208" s="91" t="s">
        <v>732</v>
      </c>
      <c r="F208" s="53" t="s">
        <v>105</v>
      </c>
      <c r="G208" s="56">
        <v>164.46</v>
      </c>
      <c r="H208" s="56">
        <f t="shared" si="31"/>
        <v>2.9304</v>
      </c>
      <c r="I208" s="58">
        <v>2.96</v>
      </c>
      <c r="J208" s="58">
        <f aca="true" t="shared" si="37" ref="J208:J271">H208+(H208*27.7%)</f>
        <v>3.7421208</v>
      </c>
      <c r="K208" s="58">
        <f t="shared" si="36"/>
        <v>615.429186768</v>
      </c>
      <c r="L208" s="1"/>
      <c r="M208" s="22">
        <f t="shared" si="28"/>
        <v>2.96</v>
      </c>
    </row>
    <row r="209" spans="1:13" s="17" customFormat="1" ht="19.5" customHeight="1" outlineLevel="1">
      <c r="A209" s="18"/>
      <c r="B209" s="90" t="s">
        <v>8</v>
      </c>
      <c r="C209" s="90">
        <v>89447</v>
      </c>
      <c r="D209" s="53" t="s">
        <v>92</v>
      </c>
      <c r="E209" s="91" t="s">
        <v>968</v>
      </c>
      <c r="F209" s="53" t="s">
        <v>105</v>
      </c>
      <c r="G209" s="56">
        <v>2.71</v>
      </c>
      <c r="H209" s="56">
        <f t="shared" si="31"/>
        <v>5.9004</v>
      </c>
      <c r="I209" s="58">
        <v>5.96</v>
      </c>
      <c r="J209" s="58">
        <f t="shared" si="37"/>
        <v>7.534810800000001</v>
      </c>
      <c r="K209" s="58">
        <f t="shared" si="36"/>
        <v>20.419337268000003</v>
      </c>
      <c r="L209" s="1"/>
      <c r="M209" s="22">
        <f t="shared" si="28"/>
        <v>5.96</v>
      </c>
    </row>
    <row r="210" spans="1:13" s="17" customFormat="1" ht="19.5" customHeight="1" outlineLevel="1">
      <c r="A210" s="18"/>
      <c r="B210" s="90" t="s">
        <v>9</v>
      </c>
      <c r="C210" s="90">
        <v>89449</v>
      </c>
      <c r="D210" s="90" t="s">
        <v>92</v>
      </c>
      <c r="E210" s="91" t="s">
        <v>733</v>
      </c>
      <c r="F210" s="53" t="s">
        <v>105</v>
      </c>
      <c r="G210" s="56">
        <v>64.93</v>
      </c>
      <c r="H210" s="56">
        <f t="shared" si="31"/>
        <v>10.4841</v>
      </c>
      <c r="I210" s="58">
        <v>10.59</v>
      </c>
      <c r="J210" s="58">
        <f t="shared" si="37"/>
        <v>13.388195699999999</v>
      </c>
      <c r="K210" s="58">
        <f t="shared" si="36"/>
        <v>869.295546801</v>
      </c>
      <c r="L210" s="1"/>
      <c r="M210" s="22">
        <f t="shared" si="28"/>
        <v>10.59</v>
      </c>
    </row>
    <row r="211" spans="1:13" s="17" customFormat="1" ht="19.5" customHeight="1" outlineLevel="1">
      <c r="A211" s="18"/>
      <c r="B211" s="90" t="s">
        <v>10</v>
      </c>
      <c r="C211" s="90">
        <v>89450</v>
      </c>
      <c r="D211" s="53" t="s">
        <v>92</v>
      </c>
      <c r="E211" s="91" t="s">
        <v>734</v>
      </c>
      <c r="F211" s="53" t="s">
        <v>105</v>
      </c>
      <c r="G211" s="56">
        <v>19.39</v>
      </c>
      <c r="H211" s="56">
        <f t="shared" si="31"/>
        <v>16.0578</v>
      </c>
      <c r="I211" s="58">
        <v>16.22</v>
      </c>
      <c r="J211" s="58">
        <f t="shared" si="37"/>
        <v>20.5058106</v>
      </c>
      <c r="K211" s="58">
        <f t="shared" si="36"/>
        <v>397.60766753400003</v>
      </c>
      <c r="L211" s="1"/>
      <c r="M211" s="22">
        <f t="shared" si="28"/>
        <v>16.22</v>
      </c>
    </row>
    <row r="212" spans="1:13" s="17" customFormat="1" ht="19.5" customHeight="1" outlineLevel="1">
      <c r="A212" s="18"/>
      <c r="B212" s="90" t="s">
        <v>12</v>
      </c>
      <c r="C212" s="90">
        <v>89451</v>
      </c>
      <c r="D212" s="53" t="s">
        <v>92</v>
      </c>
      <c r="E212" s="91" t="s">
        <v>735</v>
      </c>
      <c r="F212" s="53" t="s">
        <v>105</v>
      </c>
      <c r="G212" s="56">
        <v>179.81</v>
      </c>
      <c r="H212" s="56">
        <f t="shared" si="31"/>
        <v>22.3839</v>
      </c>
      <c r="I212" s="58">
        <v>22.61</v>
      </c>
      <c r="J212" s="58">
        <f t="shared" si="37"/>
        <v>28.5842403</v>
      </c>
      <c r="K212" s="58">
        <f t="shared" si="36"/>
        <v>5139.732248343001</v>
      </c>
      <c r="L212" s="1"/>
      <c r="M212" s="22">
        <f t="shared" si="28"/>
        <v>22.61</v>
      </c>
    </row>
    <row r="213" spans="1:13" s="17" customFormat="1" ht="30" customHeight="1" outlineLevel="1">
      <c r="A213" s="18"/>
      <c r="B213" s="90" t="s">
        <v>854</v>
      </c>
      <c r="C213" s="53">
        <v>72794</v>
      </c>
      <c r="D213" s="53" t="s">
        <v>92</v>
      </c>
      <c r="E213" s="91" t="s">
        <v>853</v>
      </c>
      <c r="F213" s="53" t="s">
        <v>88</v>
      </c>
      <c r="G213" s="56">
        <v>8</v>
      </c>
      <c r="H213" s="56">
        <f t="shared" si="31"/>
        <v>125.88839999999999</v>
      </c>
      <c r="I213" s="58">
        <v>127.16</v>
      </c>
      <c r="J213" s="58">
        <f t="shared" si="37"/>
        <v>160.7594868</v>
      </c>
      <c r="K213" s="58">
        <f t="shared" si="36"/>
        <v>1286.0758944</v>
      </c>
      <c r="L213" s="1"/>
      <c r="M213" s="22">
        <f t="shared" si="28"/>
        <v>127.16</v>
      </c>
    </row>
    <row r="214" spans="1:13" s="17" customFormat="1" ht="30" customHeight="1" outlineLevel="1">
      <c r="A214" s="18"/>
      <c r="B214" s="90" t="s">
        <v>855</v>
      </c>
      <c r="C214" s="90">
        <v>72789</v>
      </c>
      <c r="D214" s="53" t="s">
        <v>92</v>
      </c>
      <c r="E214" s="91" t="s">
        <v>701</v>
      </c>
      <c r="F214" s="53" t="s">
        <v>88</v>
      </c>
      <c r="G214" s="56">
        <v>2</v>
      </c>
      <c r="H214" s="56">
        <f t="shared" si="31"/>
        <v>11.276100000000001</v>
      </c>
      <c r="I214" s="58">
        <v>11.39</v>
      </c>
      <c r="J214" s="58">
        <f t="shared" si="37"/>
        <v>14.3995797</v>
      </c>
      <c r="K214" s="58">
        <f t="shared" si="36"/>
        <v>28.7991594</v>
      </c>
      <c r="L214" s="1"/>
      <c r="M214" s="22">
        <f t="shared" si="28"/>
        <v>11.39</v>
      </c>
    </row>
    <row r="215" spans="1:13" s="17" customFormat="1" ht="30" customHeight="1" outlineLevel="1">
      <c r="A215" s="18"/>
      <c r="B215" s="90" t="s">
        <v>276</v>
      </c>
      <c r="C215" s="90">
        <v>89538</v>
      </c>
      <c r="D215" s="53" t="s">
        <v>92</v>
      </c>
      <c r="E215" s="91" t="s">
        <v>702</v>
      </c>
      <c r="F215" s="53" t="s">
        <v>88</v>
      </c>
      <c r="G215" s="56">
        <v>2</v>
      </c>
      <c r="H215" s="56">
        <f t="shared" si="31"/>
        <v>2.1681</v>
      </c>
      <c r="I215" s="58">
        <v>2.19</v>
      </c>
      <c r="J215" s="58">
        <f t="shared" si="37"/>
        <v>2.7686637</v>
      </c>
      <c r="K215" s="58">
        <f t="shared" si="36"/>
        <v>5.5373274</v>
      </c>
      <c r="L215" s="1"/>
      <c r="M215" s="22">
        <f t="shared" si="28"/>
        <v>2.19</v>
      </c>
    </row>
    <row r="216" spans="1:13" s="17" customFormat="1" ht="30" customHeight="1" outlineLevel="1">
      <c r="A216" s="18"/>
      <c r="B216" s="90" t="s">
        <v>856</v>
      </c>
      <c r="C216" s="90">
        <v>89538</v>
      </c>
      <c r="D216" s="53" t="s">
        <v>92</v>
      </c>
      <c r="E216" s="91" t="s">
        <v>703</v>
      </c>
      <c r="F216" s="53" t="s">
        <v>88</v>
      </c>
      <c r="G216" s="56">
        <v>62</v>
      </c>
      <c r="H216" s="56">
        <f t="shared" si="31"/>
        <v>2.1681</v>
      </c>
      <c r="I216" s="58">
        <v>2.19</v>
      </c>
      <c r="J216" s="58">
        <f t="shared" si="37"/>
        <v>2.7686637</v>
      </c>
      <c r="K216" s="58">
        <f t="shared" si="36"/>
        <v>171.65714939999998</v>
      </c>
      <c r="L216" s="1"/>
      <c r="M216" s="22">
        <f t="shared" si="28"/>
        <v>2.19</v>
      </c>
    </row>
    <row r="217" spans="1:13" s="17" customFormat="1" ht="30" customHeight="1" outlineLevel="1">
      <c r="A217" s="18"/>
      <c r="B217" s="90" t="s">
        <v>277</v>
      </c>
      <c r="C217" s="90">
        <v>89553</v>
      </c>
      <c r="D217" s="53" t="s">
        <v>92</v>
      </c>
      <c r="E217" s="91" t="s">
        <v>970</v>
      </c>
      <c r="F217" s="53" t="s">
        <v>88</v>
      </c>
      <c r="G217" s="56">
        <v>2</v>
      </c>
      <c r="H217" s="56">
        <f t="shared" si="31"/>
        <v>2.9601</v>
      </c>
      <c r="I217" s="58">
        <v>2.99</v>
      </c>
      <c r="J217" s="58">
        <f t="shared" si="37"/>
        <v>3.7800477</v>
      </c>
      <c r="K217" s="58">
        <f t="shared" si="36"/>
        <v>7.5600954</v>
      </c>
      <c r="L217" s="1"/>
      <c r="M217" s="22">
        <f t="shared" si="28"/>
        <v>2.99</v>
      </c>
    </row>
    <row r="218" spans="1:13" s="17" customFormat="1" ht="30" customHeight="1" outlineLevel="1">
      <c r="A218" s="18"/>
      <c r="B218" s="90" t="s">
        <v>278</v>
      </c>
      <c r="C218" s="90">
        <v>89596</v>
      </c>
      <c r="D218" s="53" t="s">
        <v>92</v>
      </c>
      <c r="E218" s="91" t="s">
        <v>704</v>
      </c>
      <c r="F218" s="53" t="s">
        <v>88</v>
      </c>
      <c r="G218" s="56">
        <v>21</v>
      </c>
      <c r="H218" s="56">
        <f t="shared" si="31"/>
        <v>6.0786</v>
      </c>
      <c r="I218" s="58">
        <v>6.14</v>
      </c>
      <c r="J218" s="58">
        <f t="shared" si="37"/>
        <v>7.7623722</v>
      </c>
      <c r="K218" s="58">
        <f t="shared" si="36"/>
        <v>163.0098162</v>
      </c>
      <c r="L218" s="1"/>
      <c r="M218" s="22">
        <f aca="true" t="shared" si="38" ref="M218:M281">I218</f>
        <v>6.14</v>
      </c>
    </row>
    <row r="219" spans="1:13" s="17" customFormat="1" ht="30" customHeight="1" outlineLevel="1">
      <c r="A219" s="18"/>
      <c r="B219" s="90" t="s">
        <v>857</v>
      </c>
      <c r="C219" s="90">
        <v>89610</v>
      </c>
      <c r="D219" s="53" t="s">
        <v>92</v>
      </c>
      <c r="E219" s="91" t="s">
        <v>705</v>
      </c>
      <c r="F219" s="53" t="s">
        <v>88</v>
      </c>
      <c r="G219" s="56">
        <v>8</v>
      </c>
      <c r="H219" s="56">
        <f t="shared" si="31"/>
        <v>10.7316</v>
      </c>
      <c r="I219" s="58">
        <v>10.84</v>
      </c>
      <c r="J219" s="58">
        <f t="shared" si="37"/>
        <v>13.7042532</v>
      </c>
      <c r="K219" s="58">
        <f t="shared" si="36"/>
        <v>109.6340256</v>
      </c>
      <c r="L219" s="1"/>
      <c r="M219" s="22">
        <f t="shared" si="38"/>
        <v>10.84</v>
      </c>
    </row>
    <row r="220" spans="1:13" s="17" customFormat="1" ht="30" customHeight="1" outlineLevel="1">
      <c r="A220" s="18"/>
      <c r="B220" s="90" t="s">
        <v>279</v>
      </c>
      <c r="C220" s="90">
        <v>89613</v>
      </c>
      <c r="D220" s="53" t="s">
        <v>92</v>
      </c>
      <c r="E220" s="91" t="s">
        <v>706</v>
      </c>
      <c r="F220" s="53" t="s">
        <v>88</v>
      </c>
      <c r="G220" s="56">
        <v>12</v>
      </c>
      <c r="H220" s="56">
        <f t="shared" si="31"/>
        <v>18.6516</v>
      </c>
      <c r="I220" s="58">
        <v>18.84</v>
      </c>
      <c r="J220" s="58">
        <f t="shared" si="37"/>
        <v>23.818093199999996</v>
      </c>
      <c r="K220" s="58">
        <f t="shared" si="36"/>
        <v>285.81711839999997</v>
      </c>
      <c r="L220" s="1"/>
      <c r="M220" s="22">
        <f t="shared" si="38"/>
        <v>18.84</v>
      </c>
    </row>
    <row r="221" spans="1:13" s="17" customFormat="1" ht="19.5" customHeight="1" outlineLevel="1">
      <c r="A221" s="18"/>
      <c r="B221" s="90" t="s">
        <v>280</v>
      </c>
      <c r="C221" s="90" t="s">
        <v>903</v>
      </c>
      <c r="D221" s="53" t="s">
        <v>114</v>
      </c>
      <c r="E221" s="91" t="s">
        <v>707</v>
      </c>
      <c r="F221" s="53" t="s">
        <v>88</v>
      </c>
      <c r="G221" s="56">
        <v>16</v>
      </c>
      <c r="H221" s="56">
        <f t="shared" si="31"/>
        <v>10.6623</v>
      </c>
      <c r="I221" s="64">
        <v>10.77</v>
      </c>
      <c r="J221" s="58">
        <f t="shared" si="37"/>
        <v>13.6157571</v>
      </c>
      <c r="K221" s="58">
        <f t="shared" si="36"/>
        <v>217.8521136</v>
      </c>
      <c r="L221" s="1"/>
      <c r="M221" s="22">
        <f t="shared" si="38"/>
        <v>10.77</v>
      </c>
    </row>
    <row r="222" spans="1:13" s="17" customFormat="1" ht="19.5" customHeight="1" outlineLevel="1">
      <c r="A222" s="18"/>
      <c r="B222" s="90" t="s">
        <v>281</v>
      </c>
      <c r="C222" s="90" t="s">
        <v>905</v>
      </c>
      <c r="D222" s="53" t="s">
        <v>114</v>
      </c>
      <c r="E222" s="91" t="s">
        <v>708</v>
      </c>
      <c r="F222" s="53" t="s">
        <v>88</v>
      </c>
      <c r="G222" s="56">
        <v>6</v>
      </c>
      <c r="H222" s="56">
        <f t="shared" si="31"/>
        <v>25.888499999999997</v>
      </c>
      <c r="I222" s="64">
        <v>26.15</v>
      </c>
      <c r="J222" s="58">
        <f t="shared" si="37"/>
        <v>33.059614499999995</v>
      </c>
      <c r="K222" s="58">
        <f t="shared" si="36"/>
        <v>198.35768699999997</v>
      </c>
      <c r="L222" s="1"/>
      <c r="M222" s="22">
        <f t="shared" si="38"/>
        <v>26.15</v>
      </c>
    </row>
    <row r="223" spans="1:13" s="17" customFormat="1" ht="19.5" customHeight="1" outlineLevel="1">
      <c r="A223" s="18"/>
      <c r="B223" s="90" t="s">
        <v>858</v>
      </c>
      <c r="C223" s="90" t="s">
        <v>901</v>
      </c>
      <c r="D223" s="53" t="s">
        <v>114</v>
      </c>
      <c r="E223" s="91" t="s">
        <v>709</v>
      </c>
      <c r="F223" s="53" t="s">
        <v>88</v>
      </c>
      <c r="G223" s="56">
        <v>24</v>
      </c>
      <c r="H223" s="56">
        <f t="shared" si="31"/>
        <v>7.7418000000000005</v>
      </c>
      <c r="I223" s="64">
        <v>7.82</v>
      </c>
      <c r="J223" s="58">
        <f t="shared" si="37"/>
        <v>9.8862786</v>
      </c>
      <c r="K223" s="58">
        <f t="shared" si="36"/>
        <v>237.27068640000002</v>
      </c>
      <c r="L223" s="1"/>
      <c r="M223" s="22">
        <f t="shared" si="38"/>
        <v>7.82</v>
      </c>
    </row>
    <row r="224" spans="1:13" s="17" customFormat="1" ht="19.5" customHeight="1" outlineLevel="1">
      <c r="A224" s="18"/>
      <c r="B224" s="90" t="s">
        <v>859</v>
      </c>
      <c r="C224" s="90" t="s">
        <v>902</v>
      </c>
      <c r="D224" s="53" t="s">
        <v>114</v>
      </c>
      <c r="E224" s="91" t="s">
        <v>710</v>
      </c>
      <c r="F224" s="53" t="s">
        <v>88</v>
      </c>
      <c r="G224" s="56">
        <v>7</v>
      </c>
      <c r="H224" s="56">
        <f t="shared" si="31"/>
        <v>10.5435</v>
      </c>
      <c r="I224" s="64">
        <v>10.65</v>
      </c>
      <c r="J224" s="58">
        <f t="shared" si="37"/>
        <v>13.4640495</v>
      </c>
      <c r="K224" s="58">
        <f t="shared" si="36"/>
        <v>94.2483465</v>
      </c>
      <c r="L224" s="1"/>
      <c r="M224" s="22">
        <f t="shared" si="38"/>
        <v>10.65</v>
      </c>
    </row>
    <row r="225" spans="1:13" s="17" customFormat="1" ht="19.5" customHeight="1" outlineLevel="1">
      <c r="A225" s="18"/>
      <c r="B225" s="90" t="s">
        <v>860</v>
      </c>
      <c r="C225" s="90" t="s">
        <v>902</v>
      </c>
      <c r="D225" s="53" t="s">
        <v>114</v>
      </c>
      <c r="E225" s="91" t="s">
        <v>966</v>
      </c>
      <c r="F225" s="53" t="s">
        <v>88</v>
      </c>
      <c r="G225" s="56">
        <v>1</v>
      </c>
      <c r="H225" s="56">
        <f t="shared" si="31"/>
        <v>10.5435</v>
      </c>
      <c r="I225" s="64">
        <v>10.65</v>
      </c>
      <c r="J225" s="58">
        <f t="shared" si="37"/>
        <v>13.4640495</v>
      </c>
      <c r="K225" s="58">
        <f t="shared" si="36"/>
        <v>13.4640495</v>
      </c>
      <c r="L225" s="1"/>
      <c r="M225" s="22">
        <f t="shared" si="38"/>
        <v>10.65</v>
      </c>
    </row>
    <row r="226" spans="1:13" s="17" customFormat="1" ht="19.5" customHeight="1" outlineLevel="1">
      <c r="A226" s="18"/>
      <c r="B226" s="90" t="s">
        <v>282</v>
      </c>
      <c r="C226" s="90" t="s">
        <v>904</v>
      </c>
      <c r="D226" s="53" t="s">
        <v>114</v>
      </c>
      <c r="E226" s="91" t="s">
        <v>711</v>
      </c>
      <c r="F226" s="53" t="s">
        <v>88</v>
      </c>
      <c r="G226" s="56">
        <v>8</v>
      </c>
      <c r="H226" s="56">
        <f t="shared" si="31"/>
        <v>24.2748</v>
      </c>
      <c r="I226" s="64">
        <v>24.52</v>
      </c>
      <c r="J226" s="58">
        <f t="shared" si="37"/>
        <v>30.998919599999997</v>
      </c>
      <c r="K226" s="58">
        <f t="shared" si="36"/>
        <v>247.99135679999998</v>
      </c>
      <c r="L226" s="1"/>
      <c r="M226" s="22">
        <f t="shared" si="38"/>
        <v>24.52</v>
      </c>
    </row>
    <row r="227" spans="1:13" s="17" customFormat="1" ht="19.5" customHeight="1" outlineLevel="1">
      <c r="A227" s="18"/>
      <c r="B227" s="90" t="s">
        <v>283</v>
      </c>
      <c r="C227" s="90">
        <v>86884</v>
      </c>
      <c r="D227" s="53" t="s">
        <v>92</v>
      </c>
      <c r="E227" s="91" t="s">
        <v>971</v>
      </c>
      <c r="F227" s="53" t="s">
        <v>88</v>
      </c>
      <c r="G227" s="56">
        <v>30</v>
      </c>
      <c r="H227" s="56">
        <f t="shared" si="31"/>
        <v>5.0390999999999995</v>
      </c>
      <c r="I227" s="58">
        <v>5.09</v>
      </c>
      <c r="J227" s="58">
        <f t="shared" si="37"/>
        <v>6.434930699999999</v>
      </c>
      <c r="K227" s="58">
        <f t="shared" si="36"/>
        <v>193.04792099999997</v>
      </c>
      <c r="L227" s="1"/>
      <c r="M227" s="22">
        <f t="shared" si="38"/>
        <v>5.09</v>
      </c>
    </row>
    <row r="228" spans="1:13" s="17" customFormat="1" ht="19.5" customHeight="1" outlineLevel="1">
      <c r="A228" s="18"/>
      <c r="B228" s="90" t="s">
        <v>861</v>
      </c>
      <c r="C228" s="53">
        <v>89359</v>
      </c>
      <c r="D228" s="53" t="s">
        <v>92</v>
      </c>
      <c r="E228" s="91" t="s">
        <v>852</v>
      </c>
      <c r="F228" s="53" t="s">
        <v>88</v>
      </c>
      <c r="G228" s="56">
        <v>1</v>
      </c>
      <c r="H228" s="56">
        <f t="shared" si="31"/>
        <v>4.2273</v>
      </c>
      <c r="I228" s="58">
        <v>4.27</v>
      </c>
      <c r="J228" s="58">
        <f t="shared" si="37"/>
        <v>5.398262099999999</v>
      </c>
      <c r="K228" s="58">
        <f t="shared" si="36"/>
        <v>5.398262099999999</v>
      </c>
      <c r="L228" s="1"/>
      <c r="M228" s="22">
        <f t="shared" si="38"/>
        <v>4.27</v>
      </c>
    </row>
    <row r="229" spans="1:13" s="17" customFormat="1" ht="19.5" customHeight="1" outlineLevel="1">
      <c r="A229" s="18"/>
      <c r="B229" s="90" t="s">
        <v>284</v>
      </c>
      <c r="C229" s="53">
        <v>89485</v>
      </c>
      <c r="D229" s="53" t="s">
        <v>92</v>
      </c>
      <c r="E229" s="91" t="s">
        <v>712</v>
      </c>
      <c r="F229" s="53" t="s">
        <v>88</v>
      </c>
      <c r="G229" s="56">
        <v>5</v>
      </c>
      <c r="H229" s="56">
        <f t="shared" si="31"/>
        <v>2.9898</v>
      </c>
      <c r="I229" s="58">
        <v>3.02</v>
      </c>
      <c r="J229" s="58">
        <f t="shared" si="37"/>
        <v>3.8179745999999994</v>
      </c>
      <c r="K229" s="58">
        <f t="shared" si="36"/>
        <v>19.089872999999997</v>
      </c>
      <c r="L229" s="1"/>
      <c r="M229" s="22">
        <f t="shared" si="38"/>
        <v>3.02</v>
      </c>
    </row>
    <row r="230" spans="1:13" s="17" customFormat="1" ht="19.5" customHeight="1" outlineLevel="1">
      <c r="A230" s="18"/>
      <c r="B230" s="90" t="s">
        <v>862</v>
      </c>
      <c r="C230" s="90">
        <v>89502</v>
      </c>
      <c r="D230" s="53" t="s">
        <v>92</v>
      </c>
      <c r="E230" s="91" t="s">
        <v>713</v>
      </c>
      <c r="F230" s="53" t="s">
        <v>88</v>
      </c>
      <c r="G230" s="56">
        <v>3</v>
      </c>
      <c r="H230" s="56">
        <f t="shared" si="31"/>
        <v>8.4546</v>
      </c>
      <c r="I230" s="58">
        <v>8.54</v>
      </c>
      <c r="J230" s="58">
        <f t="shared" si="37"/>
        <v>10.796524199999999</v>
      </c>
      <c r="K230" s="58">
        <f t="shared" si="36"/>
        <v>32.389572599999994</v>
      </c>
      <c r="L230" s="1"/>
      <c r="M230" s="22">
        <f t="shared" si="38"/>
        <v>8.54</v>
      </c>
    </row>
    <row r="231" spans="1:13" s="17" customFormat="1" ht="19.5" customHeight="1" outlineLevel="1">
      <c r="A231" s="18"/>
      <c r="B231" s="90" t="s">
        <v>285</v>
      </c>
      <c r="C231" s="53">
        <v>89515</v>
      </c>
      <c r="D231" s="53" t="s">
        <v>92</v>
      </c>
      <c r="E231" s="91" t="s">
        <v>714</v>
      </c>
      <c r="F231" s="53" t="s">
        <v>88</v>
      </c>
      <c r="G231" s="56">
        <v>14</v>
      </c>
      <c r="H231" s="56">
        <f t="shared" si="31"/>
        <v>44.8668</v>
      </c>
      <c r="I231" s="58">
        <v>45.32</v>
      </c>
      <c r="J231" s="58">
        <f t="shared" si="37"/>
        <v>57.2949036</v>
      </c>
      <c r="K231" s="58">
        <f t="shared" si="36"/>
        <v>802.1286504</v>
      </c>
      <c r="L231" s="1"/>
      <c r="M231" s="22">
        <f t="shared" si="38"/>
        <v>45.32</v>
      </c>
    </row>
    <row r="232" spans="1:13" s="17" customFormat="1" ht="19.5" customHeight="1" outlineLevel="1">
      <c r="A232" s="18"/>
      <c r="B232" s="90" t="s">
        <v>501</v>
      </c>
      <c r="C232" s="90">
        <v>89358</v>
      </c>
      <c r="D232" s="53" t="s">
        <v>92</v>
      </c>
      <c r="E232" s="91" t="s">
        <v>715</v>
      </c>
      <c r="F232" s="53" t="s">
        <v>88</v>
      </c>
      <c r="G232" s="56">
        <v>6</v>
      </c>
      <c r="H232" s="56">
        <f aca="true" t="shared" si="39" ref="H232:H295">M232*0.99</f>
        <v>4.0788</v>
      </c>
      <c r="I232" s="58">
        <v>4.12</v>
      </c>
      <c r="J232" s="58">
        <f t="shared" si="37"/>
        <v>5.2086276</v>
      </c>
      <c r="K232" s="58">
        <f t="shared" si="36"/>
        <v>31.2517656</v>
      </c>
      <c r="L232" s="1"/>
      <c r="M232" s="22">
        <f t="shared" si="38"/>
        <v>4.12</v>
      </c>
    </row>
    <row r="233" spans="1:13" s="17" customFormat="1" ht="19.5" customHeight="1" outlineLevel="1">
      <c r="A233" s="18"/>
      <c r="B233" s="90" t="s">
        <v>863</v>
      </c>
      <c r="C233" s="90">
        <v>89362</v>
      </c>
      <c r="D233" s="53" t="s">
        <v>92</v>
      </c>
      <c r="E233" s="91" t="s">
        <v>716</v>
      </c>
      <c r="F233" s="53" t="s">
        <v>88</v>
      </c>
      <c r="G233" s="56">
        <v>68</v>
      </c>
      <c r="H233" s="56">
        <f t="shared" si="39"/>
        <v>4.8114</v>
      </c>
      <c r="I233" s="58">
        <v>4.86</v>
      </c>
      <c r="J233" s="58">
        <f t="shared" si="37"/>
        <v>6.1441577999999994</v>
      </c>
      <c r="K233" s="58">
        <f t="shared" si="36"/>
        <v>417.8027304</v>
      </c>
      <c r="L233" s="1"/>
      <c r="M233" s="22">
        <f t="shared" si="38"/>
        <v>4.86</v>
      </c>
    </row>
    <row r="234" spans="1:13" s="17" customFormat="1" ht="19.5" customHeight="1" outlineLevel="1">
      <c r="A234" s="18"/>
      <c r="B234" s="90" t="s">
        <v>502</v>
      </c>
      <c r="C234" s="90">
        <v>89501</v>
      </c>
      <c r="D234" s="53" t="s">
        <v>92</v>
      </c>
      <c r="E234" s="91" t="s">
        <v>717</v>
      </c>
      <c r="F234" s="53" t="s">
        <v>88</v>
      </c>
      <c r="G234" s="56">
        <v>12</v>
      </c>
      <c r="H234" s="56">
        <f t="shared" si="39"/>
        <v>7.2864</v>
      </c>
      <c r="I234" s="58">
        <v>7.36</v>
      </c>
      <c r="J234" s="58">
        <f t="shared" si="37"/>
        <v>9.3047328</v>
      </c>
      <c r="K234" s="58">
        <f t="shared" si="36"/>
        <v>111.6567936</v>
      </c>
      <c r="L234" s="1"/>
      <c r="M234" s="22">
        <f t="shared" si="38"/>
        <v>7.36</v>
      </c>
    </row>
    <row r="235" spans="1:13" s="17" customFormat="1" ht="19.5" customHeight="1" outlineLevel="1">
      <c r="A235" s="18"/>
      <c r="B235" s="90" t="s">
        <v>864</v>
      </c>
      <c r="C235" s="90">
        <v>89505</v>
      </c>
      <c r="D235" s="53" t="s">
        <v>92</v>
      </c>
      <c r="E235" s="91" t="s">
        <v>718</v>
      </c>
      <c r="F235" s="53" t="s">
        <v>88</v>
      </c>
      <c r="G235" s="56">
        <v>1</v>
      </c>
      <c r="H235" s="56">
        <f t="shared" si="39"/>
        <v>20.9286</v>
      </c>
      <c r="I235" s="58">
        <v>21.14</v>
      </c>
      <c r="J235" s="58">
        <f t="shared" si="37"/>
        <v>26.7258222</v>
      </c>
      <c r="K235" s="58">
        <f t="shared" si="36"/>
        <v>26.7258222</v>
      </c>
      <c r="L235" s="1"/>
      <c r="M235" s="22">
        <f t="shared" si="38"/>
        <v>21.14</v>
      </c>
    </row>
    <row r="236" spans="1:13" s="17" customFormat="1" ht="19.5" customHeight="1" outlineLevel="1">
      <c r="A236" s="18"/>
      <c r="B236" s="90" t="s">
        <v>503</v>
      </c>
      <c r="C236" s="90">
        <v>89521</v>
      </c>
      <c r="D236" s="53" t="s">
        <v>92</v>
      </c>
      <c r="E236" s="91" t="s">
        <v>719</v>
      </c>
      <c r="F236" s="53" t="s">
        <v>88</v>
      </c>
      <c r="G236" s="56">
        <v>34</v>
      </c>
      <c r="H236" s="56">
        <f t="shared" si="39"/>
        <v>65.934</v>
      </c>
      <c r="I236" s="58">
        <v>66.6</v>
      </c>
      <c r="J236" s="58">
        <f t="shared" si="37"/>
        <v>84.197718</v>
      </c>
      <c r="K236" s="58">
        <f t="shared" si="36"/>
        <v>2862.7224119999996</v>
      </c>
      <c r="L236" s="1"/>
      <c r="M236" s="22">
        <f t="shared" si="38"/>
        <v>66.6</v>
      </c>
    </row>
    <row r="237" spans="1:13" s="17" customFormat="1" ht="19.5" customHeight="1" outlineLevel="1">
      <c r="A237" s="18"/>
      <c r="B237" s="90" t="s">
        <v>742</v>
      </c>
      <c r="C237" s="90">
        <v>90373</v>
      </c>
      <c r="D237" s="53" t="s">
        <v>92</v>
      </c>
      <c r="E237" s="91" t="s">
        <v>727</v>
      </c>
      <c r="F237" s="53" t="s">
        <v>88</v>
      </c>
      <c r="G237" s="56">
        <v>7</v>
      </c>
      <c r="H237" s="56">
        <f t="shared" si="39"/>
        <v>8.3754</v>
      </c>
      <c r="I237" s="58">
        <v>8.46</v>
      </c>
      <c r="J237" s="58">
        <f t="shared" si="37"/>
        <v>10.6953858</v>
      </c>
      <c r="K237" s="58">
        <f t="shared" si="36"/>
        <v>74.8677006</v>
      </c>
      <c r="L237" s="1"/>
      <c r="M237" s="22">
        <f t="shared" si="38"/>
        <v>8.46</v>
      </c>
    </row>
    <row r="238" spans="1:13" s="17" customFormat="1" ht="30" customHeight="1" outlineLevel="1">
      <c r="A238" s="18"/>
      <c r="B238" s="90" t="s">
        <v>865</v>
      </c>
      <c r="C238" s="90" t="s">
        <v>906</v>
      </c>
      <c r="D238" s="53" t="s">
        <v>114</v>
      </c>
      <c r="E238" s="91" t="s">
        <v>728</v>
      </c>
      <c r="F238" s="53" t="s">
        <v>88</v>
      </c>
      <c r="G238" s="56">
        <v>55</v>
      </c>
      <c r="H238" s="56">
        <f t="shared" si="39"/>
        <v>6.6132</v>
      </c>
      <c r="I238" s="64">
        <v>6.68</v>
      </c>
      <c r="J238" s="58">
        <f t="shared" si="37"/>
        <v>8.4450564</v>
      </c>
      <c r="K238" s="58">
        <f t="shared" si="36"/>
        <v>464.47810200000004</v>
      </c>
      <c r="L238" s="1"/>
      <c r="M238" s="22">
        <f t="shared" si="38"/>
        <v>6.68</v>
      </c>
    </row>
    <row r="239" spans="1:13" s="17" customFormat="1" ht="19.5" customHeight="1" outlineLevel="1">
      <c r="A239" s="18"/>
      <c r="B239" s="90" t="s">
        <v>866</v>
      </c>
      <c r="C239" s="90" t="s">
        <v>907</v>
      </c>
      <c r="D239" s="53" t="s">
        <v>114</v>
      </c>
      <c r="E239" s="91" t="s">
        <v>969</v>
      </c>
      <c r="F239" s="53" t="s">
        <v>88</v>
      </c>
      <c r="G239" s="56">
        <v>1</v>
      </c>
      <c r="H239" s="56">
        <f t="shared" si="39"/>
        <v>6.910200000000001</v>
      </c>
      <c r="I239" s="64">
        <v>6.98</v>
      </c>
      <c r="J239" s="58">
        <f t="shared" si="37"/>
        <v>8.824325400000001</v>
      </c>
      <c r="K239" s="58">
        <f t="shared" si="36"/>
        <v>8.824325400000001</v>
      </c>
      <c r="L239" s="1"/>
      <c r="M239" s="22">
        <f t="shared" si="38"/>
        <v>6.98</v>
      </c>
    </row>
    <row r="240" spans="1:13" s="17" customFormat="1" ht="19.5" customHeight="1" outlineLevel="1">
      <c r="A240" s="18"/>
      <c r="B240" s="90" t="s">
        <v>743</v>
      </c>
      <c r="C240" s="90">
        <v>89424</v>
      </c>
      <c r="D240" s="90" t="s">
        <v>92</v>
      </c>
      <c r="E240" s="92" t="s">
        <v>700</v>
      </c>
      <c r="F240" s="53" t="s">
        <v>88</v>
      </c>
      <c r="G240" s="56">
        <v>10</v>
      </c>
      <c r="H240" s="56">
        <f t="shared" si="39"/>
        <v>2.6037</v>
      </c>
      <c r="I240" s="58">
        <v>2.63</v>
      </c>
      <c r="J240" s="58">
        <f t="shared" si="37"/>
        <v>3.3249249</v>
      </c>
      <c r="K240" s="58">
        <f t="shared" si="36"/>
        <v>33.249249</v>
      </c>
      <c r="L240" s="1"/>
      <c r="M240" s="22">
        <f t="shared" si="38"/>
        <v>2.63</v>
      </c>
    </row>
    <row r="241" spans="1:13" s="17" customFormat="1" ht="27" customHeight="1" outlineLevel="1">
      <c r="A241" s="18"/>
      <c r="B241" s="90" t="s">
        <v>744</v>
      </c>
      <c r="C241" s="53">
        <v>89980</v>
      </c>
      <c r="D241" s="53" t="s">
        <v>92</v>
      </c>
      <c r="E241" s="91" t="s">
        <v>729</v>
      </c>
      <c r="F241" s="53" t="s">
        <v>88</v>
      </c>
      <c r="G241" s="56">
        <v>5</v>
      </c>
      <c r="H241" s="56">
        <f t="shared" si="39"/>
        <v>6.6033</v>
      </c>
      <c r="I241" s="58">
        <v>6.67</v>
      </c>
      <c r="J241" s="58">
        <f t="shared" si="37"/>
        <v>8.432414099999999</v>
      </c>
      <c r="K241" s="58">
        <f t="shared" si="36"/>
        <v>42.1620705</v>
      </c>
      <c r="L241" s="1"/>
      <c r="M241" s="22">
        <f t="shared" si="38"/>
        <v>6.67</v>
      </c>
    </row>
    <row r="242" spans="1:13" s="17" customFormat="1" ht="19.5" customHeight="1" outlineLevel="1">
      <c r="A242" s="18"/>
      <c r="B242" s="90" t="s">
        <v>867</v>
      </c>
      <c r="C242" s="90">
        <v>89395</v>
      </c>
      <c r="D242" s="53" t="s">
        <v>92</v>
      </c>
      <c r="E242" s="91" t="s">
        <v>720</v>
      </c>
      <c r="F242" s="53" t="s">
        <v>88</v>
      </c>
      <c r="G242" s="56">
        <v>20</v>
      </c>
      <c r="H242" s="56">
        <f t="shared" si="39"/>
        <v>6.732</v>
      </c>
      <c r="I242" s="58">
        <v>6.8</v>
      </c>
      <c r="J242" s="58">
        <f t="shared" si="37"/>
        <v>8.596764</v>
      </c>
      <c r="K242" s="58">
        <f t="shared" si="36"/>
        <v>171.93528</v>
      </c>
      <c r="L242" s="1"/>
      <c r="M242" s="22">
        <f t="shared" si="38"/>
        <v>6.8</v>
      </c>
    </row>
    <row r="243" spans="1:13" s="17" customFormat="1" ht="19.5" customHeight="1" outlineLevel="1">
      <c r="A243" s="18"/>
      <c r="B243" s="90" t="s">
        <v>745</v>
      </c>
      <c r="C243" s="90">
        <v>89625</v>
      </c>
      <c r="D243" s="53" t="s">
        <v>92</v>
      </c>
      <c r="E243" s="91" t="s">
        <v>721</v>
      </c>
      <c r="F243" s="53" t="s">
        <v>88</v>
      </c>
      <c r="G243" s="56">
        <v>6</v>
      </c>
      <c r="H243" s="56">
        <f t="shared" si="39"/>
        <v>12.2661</v>
      </c>
      <c r="I243" s="58">
        <v>12.39</v>
      </c>
      <c r="J243" s="58">
        <f t="shared" si="37"/>
        <v>15.6638097</v>
      </c>
      <c r="K243" s="58">
        <f t="shared" si="36"/>
        <v>93.9828582</v>
      </c>
      <c r="L243" s="1"/>
      <c r="M243" s="22">
        <f t="shared" si="38"/>
        <v>12.39</v>
      </c>
    </row>
    <row r="244" spans="1:13" s="17" customFormat="1" ht="19.5" customHeight="1" outlineLevel="1">
      <c r="A244" s="18"/>
      <c r="B244" s="90" t="s">
        <v>746</v>
      </c>
      <c r="C244" s="53">
        <v>89628</v>
      </c>
      <c r="D244" s="53" t="s">
        <v>92</v>
      </c>
      <c r="E244" s="91" t="s">
        <v>722</v>
      </c>
      <c r="F244" s="53" t="s">
        <v>88</v>
      </c>
      <c r="G244" s="56">
        <v>11</v>
      </c>
      <c r="H244" s="56">
        <f t="shared" si="39"/>
        <v>32.7393</v>
      </c>
      <c r="I244" s="58">
        <v>33.07</v>
      </c>
      <c r="J244" s="58">
        <f t="shared" si="37"/>
        <v>41.8080861</v>
      </c>
      <c r="K244" s="58">
        <f t="shared" si="36"/>
        <v>459.8889471</v>
      </c>
      <c r="L244" s="1"/>
      <c r="M244" s="22">
        <f t="shared" si="38"/>
        <v>33.07</v>
      </c>
    </row>
    <row r="245" spans="1:13" s="17" customFormat="1" ht="19.5" customHeight="1" outlineLevel="1">
      <c r="A245" s="18"/>
      <c r="B245" s="90" t="s">
        <v>747</v>
      </c>
      <c r="C245" s="53">
        <v>89566</v>
      </c>
      <c r="D245" s="53" t="s">
        <v>92</v>
      </c>
      <c r="E245" s="91" t="s">
        <v>723</v>
      </c>
      <c r="F245" s="53" t="s">
        <v>88</v>
      </c>
      <c r="G245" s="56">
        <v>14</v>
      </c>
      <c r="H245" s="56">
        <f t="shared" si="39"/>
        <v>29.205</v>
      </c>
      <c r="I245" s="58">
        <v>29.5</v>
      </c>
      <c r="J245" s="58">
        <f t="shared" si="37"/>
        <v>37.294785</v>
      </c>
      <c r="K245" s="58">
        <f t="shared" si="36"/>
        <v>522.12699</v>
      </c>
      <c r="L245" s="1"/>
      <c r="M245" s="22">
        <f t="shared" si="38"/>
        <v>29.5</v>
      </c>
    </row>
    <row r="246" spans="1:13" s="17" customFormat="1" ht="19.5" customHeight="1" outlineLevel="1">
      <c r="A246" s="18"/>
      <c r="B246" s="90" t="s">
        <v>868</v>
      </c>
      <c r="C246" s="53">
        <v>89627</v>
      </c>
      <c r="D246" s="53" t="s">
        <v>92</v>
      </c>
      <c r="E246" s="91" t="s">
        <v>724</v>
      </c>
      <c r="F246" s="53" t="s">
        <v>88</v>
      </c>
      <c r="G246" s="56">
        <v>11</v>
      </c>
      <c r="H246" s="56">
        <f t="shared" si="39"/>
        <v>12.3849</v>
      </c>
      <c r="I246" s="58">
        <v>12.51</v>
      </c>
      <c r="J246" s="58">
        <f t="shared" si="37"/>
        <v>15.8155173</v>
      </c>
      <c r="K246" s="58">
        <f t="shared" si="36"/>
        <v>173.9706903</v>
      </c>
      <c r="L246" s="1"/>
      <c r="M246" s="22">
        <f t="shared" si="38"/>
        <v>12.51</v>
      </c>
    </row>
    <row r="247" spans="1:13" s="17" customFormat="1" ht="19.5" customHeight="1" outlineLevel="1">
      <c r="A247" s="18"/>
      <c r="B247" s="90" t="s">
        <v>869</v>
      </c>
      <c r="C247" s="90">
        <v>89630</v>
      </c>
      <c r="D247" s="53" t="s">
        <v>92</v>
      </c>
      <c r="E247" s="91" t="s">
        <v>725</v>
      </c>
      <c r="F247" s="53" t="s">
        <v>88</v>
      </c>
      <c r="G247" s="56">
        <v>13</v>
      </c>
      <c r="H247" s="56">
        <f t="shared" si="39"/>
        <v>39.332699999999996</v>
      </c>
      <c r="I247" s="58">
        <v>39.73</v>
      </c>
      <c r="J247" s="58">
        <f t="shared" si="37"/>
        <v>50.22785789999999</v>
      </c>
      <c r="K247" s="58">
        <f t="shared" si="36"/>
        <v>652.9621526999998</v>
      </c>
      <c r="L247" s="1"/>
      <c r="M247" s="22">
        <f t="shared" si="38"/>
        <v>39.73</v>
      </c>
    </row>
    <row r="248" spans="1:13" s="17" customFormat="1" ht="19.5" customHeight="1" outlineLevel="1">
      <c r="A248" s="18"/>
      <c r="B248" s="90" t="s">
        <v>870</v>
      </c>
      <c r="C248" s="90">
        <v>89630</v>
      </c>
      <c r="D248" s="53" t="s">
        <v>92</v>
      </c>
      <c r="E248" s="91" t="s">
        <v>726</v>
      </c>
      <c r="F248" s="53" t="s">
        <v>88</v>
      </c>
      <c r="G248" s="56">
        <v>3</v>
      </c>
      <c r="H248" s="56">
        <f t="shared" si="39"/>
        <v>39.332699999999996</v>
      </c>
      <c r="I248" s="58">
        <v>39.73</v>
      </c>
      <c r="J248" s="58">
        <f t="shared" si="37"/>
        <v>50.22785789999999</v>
      </c>
      <c r="K248" s="58">
        <f t="shared" si="36"/>
        <v>150.68357369999995</v>
      </c>
      <c r="L248" s="1"/>
      <c r="M248" s="22">
        <f t="shared" si="38"/>
        <v>39.73</v>
      </c>
    </row>
    <row r="249" spans="1:13" s="17" customFormat="1" ht="30" customHeight="1" outlineLevel="1">
      <c r="A249" s="18"/>
      <c r="B249" s="90" t="s">
        <v>748</v>
      </c>
      <c r="C249" s="53">
        <v>89394</v>
      </c>
      <c r="D249" s="53" t="s">
        <v>92</v>
      </c>
      <c r="E249" s="91" t="s">
        <v>730</v>
      </c>
      <c r="F249" s="53" t="s">
        <v>88</v>
      </c>
      <c r="G249" s="56">
        <v>11</v>
      </c>
      <c r="H249" s="56">
        <f t="shared" si="39"/>
        <v>12.2859</v>
      </c>
      <c r="I249" s="58">
        <v>12.41</v>
      </c>
      <c r="J249" s="58">
        <f t="shared" si="37"/>
        <v>15.689094299999999</v>
      </c>
      <c r="K249" s="58">
        <f t="shared" si="36"/>
        <v>172.5800373</v>
      </c>
      <c r="L249" s="1"/>
      <c r="M249" s="22">
        <f t="shared" si="38"/>
        <v>12.41</v>
      </c>
    </row>
    <row r="250" spans="1:13" s="17" customFormat="1" ht="19.5" customHeight="1" outlineLevel="1">
      <c r="A250" s="18"/>
      <c r="B250" s="90" t="s">
        <v>871</v>
      </c>
      <c r="C250" s="90">
        <v>89439</v>
      </c>
      <c r="D250" s="53" t="s">
        <v>92</v>
      </c>
      <c r="E250" s="91" t="s">
        <v>975</v>
      </c>
      <c r="F250" s="53" t="s">
        <v>88</v>
      </c>
      <c r="G250" s="56">
        <v>1</v>
      </c>
      <c r="H250" s="56">
        <f t="shared" si="39"/>
        <v>5.0786999999999995</v>
      </c>
      <c r="I250" s="58">
        <v>5.13</v>
      </c>
      <c r="J250" s="58">
        <f t="shared" si="37"/>
        <v>6.485499899999999</v>
      </c>
      <c r="K250" s="58">
        <f t="shared" si="36"/>
        <v>6.485499899999999</v>
      </c>
      <c r="L250" s="1"/>
      <c r="M250" s="22">
        <f t="shared" si="38"/>
        <v>5.13</v>
      </c>
    </row>
    <row r="251" spans="1:13" s="17" customFormat="1" ht="27.75" customHeight="1" outlineLevel="1">
      <c r="A251" s="18"/>
      <c r="B251" s="90" t="s">
        <v>749</v>
      </c>
      <c r="C251" s="90">
        <v>89441</v>
      </c>
      <c r="D251" s="53" t="s">
        <v>92</v>
      </c>
      <c r="E251" s="91" t="s">
        <v>976</v>
      </c>
      <c r="F251" s="53" t="s">
        <v>88</v>
      </c>
      <c r="G251" s="56">
        <v>1</v>
      </c>
      <c r="H251" s="56">
        <f t="shared" si="39"/>
        <v>11.8701</v>
      </c>
      <c r="I251" s="58">
        <v>11.99</v>
      </c>
      <c r="J251" s="58">
        <f t="shared" si="37"/>
        <v>15.1581177</v>
      </c>
      <c r="K251" s="58">
        <f t="shared" si="36"/>
        <v>15.1581177</v>
      </c>
      <c r="L251" s="1"/>
      <c r="M251" s="22">
        <f t="shared" si="38"/>
        <v>11.99</v>
      </c>
    </row>
    <row r="252" spans="1:13" s="17" customFormat="1" ht="19.5" customHeight="1" outlineLevel="1">
      <c r="A252" s="18"/>
      <c r="B252" s="90" t="s">
        <v>750</v>
      </c>
      <c r="C252" s="88"/>
      <c r="D252" s="90" t="s">
        <v>4</v>
      </c>
      <c r="E252" s="92" t="s">
        <v>977</v>
      </c>
      <c r="F252" s="53" t="s">
        <v>88</v>
      </c>
      <c r="G252" s="56">
        <v>14</v>
      </c>
      <c r="H252" s="56">
        <f t="shared" si="39"/>
        <v>11.0781</v>
      </c>
      <c r="I252" s="58">
        <v>11.19</v>
      </c>
      <c r="J252" s="58">
        <f t="shared" si="37"/>
        <v>14.146733699999999</v>
      </c>
      <c r="K252" s="58">
        <f t="shared" si="36"/>
        <v>198.05427179999998</v>
      </c>
      <c r="L252" s="1"/>
      <c r="M252" s="22">
        <f t="shared" si="38"/>
        <v>11.19</v>
      </c>
    </row>
    <row r="253" spans="1:13" s="17" customFormat="1" ht="30" customHeight="1" outlineLevel="1">
      <c r="A253" s="18"/>
      <c r="B253" s="90" t="s">
        <v>751</v>
      </c>
      <c r="C253" s="88"/>
      <c r="D253" s="90" t="s">
        <v>4</v>
      </c>
      <c r="E253" s="92" t="s">
        <v>978</v>
      </c>
      <c r="F253" s="53" t="s">
        <v>88</v>
      </c>
      <c r="G253" s="56">
        <v>14</v>
      </c>
      <c r="H253" s="56">
        <f t="shared" si="39"/>
        <v>41.3028</v>
      </c>
      <c r="I253" s="58">
        <v>41.72</v>
      </c>
      <c r="J253" s="58">
        <f t="shared" si="37"/>
        <v>52.743675599999996</v>
      </c>
      <c r="K253" s="58">
        <f t="shared" si="36"/>
        <v>738.4114583999999</v>
      </c>
      <c r="L253" s="1"/>
      <c r="M253" s="22">
        <f t="shared" si="38"/>
        <v>41.72</v>
      </c>
    </row>
    <row r="254" spans="1:13" s="17" customFormat="1" ht="19.5" customHeight="1" outlineLevel="1">
      <c r="A254" s="18"/>
      <c r="B254" s="90"/>
      <c r="C254" s="90"/>
      <c r="D254" s="30"/>
      <c r="E254" s="75" t="s">
        <v>947</v>
      </c>
      <c r="F254" s="61"/>
      <c r="G254" s="56">
        <v>0</v>
      </c>
      <c r="H254" s="56">
        <f t="shared" si="39"/>
        <v>0</v>
      </c>
      <c r="I254" s="58"/>
      <c r="J254" s="58">
        <f t="shared" si="37"/>
        <v>0</v>
      </c>
      <c r="K254" s="58">
        <f t="shared" si="36"/>
        <v>0</v>
      </c>
      <c r="L254" s="1"/>
      <c r="M254" s="22">
        <f t="shared" si="38"/>
        <v>0</v>
      </c>
    </row>
    <row r="255" spans="1:13" s="17" customFormat="1" ht="19.5" customHeight="1" outlineLevel="1">
      <c r="A255" s="18"/>
      <c r="B255" s="90" t="s">
        <v>872</v>
      </c>
      <c r="C255" s="90"/>
      <c r="D255" s="53" t="s">
        <v>4</v>
      </c>
      <c r="E255" s="61" t="s">
        <v>736</v>
      </c>
      <c r="F255" s="53" t="s">
        <v>88</v>
      </c>
      <c r="G255" s="56">
        <v>1</v>
      </c>
      <c r="H255" s="56">
        <f t="shared" si="39"/>
        <v>45.5598</v>
      </c>
      <c r="I255" s="58">
        <v>46.02</v>
      </c>
      <c r="J255" s="58">
        <f t="shared" si="37"/>
        <v>58.1798646</v>
      </c>
      <c r="K255" s="58">
        <f t="shared" si="36"/>
        <v>58.1798646</v>
      </c>
      <c r="L255" s="1"/>
      <c r="M255" s="22">
        <f t="shared" si="38"/>
        <v>46.02</v>
      </c>
    </row>
    <row r="256" spans="1:13" s="17" customFormat="1" ht="19.5" customHeight="1" outlineLevel="1">
      <c r="A256" s="18"/>
      <c r="B256" s="90" t="s">
        <v>873</v>
      </c>
      <c r="C256" s="90" t="s">
        <v>237</v>
      </c>
      <c r="D256" s="53" t="s">
        <v>92</v>
      </c>
      <c r="E256" s="61" t="s">
        <v>737</v>
      </c>
      <c r="F256" s="53" t="s">
        <v>88</v>
      </c>
      <c r="G256" s="56">
        <v>4</v>
      </c>
      <c r="H256" s="56">
        <f t="shared" si="39"/>
        <v>115.2261</v>
      </c>
      <c r="I256" s="58">
        <v>116.39</v>
      </c>
      <c r="J256" s="58">
        <f t="shared" si="37"/>
        <v>147.1437297</v>
      </c>
      <c r="K256" s="58">
        <f t="shared" si="36"/>
        <v>588.5749188</v>
      </c>
      <c r="L256" s="1"/>
      <c r="M256" s="22">
        <f t="shared" si="38"/>
        <v>116.39</v>
      </c>
    </row>
    <row r="257" spans="1:13" s="17" customFormat="1" ht="19.5" customHeight="1" outlineLevel="1">
      <c r="A257" s="18"/>
      <c r="B257" s="90" t="s">
        <v>752</v>
      </c>
      <c r="C257" s="90" t="s">
        <v>238</v>
      </c>
      <c r="D257" s="53" t="s">
        <v>92</v>
      </c>
      <c r="E257" s="61" t="s">
        <v>738</v>
      </c>
      <c r="F257" s="53" t="s">
        <v>88</v>
      </c>
      <c r="G257" s="56">
        <v>6</v>
      </c>
      <c r="H257" s="56">
        <f t="shared" si="39"/>
        <v>222.8985</v>
      </c>
      <c r="I257" s="58">
        <v>225.15</v>
      </c>
      <c r="J257" s="58">
        <f t="shared" si="37"/>
        <v>284.6413845</v>
      </c>
      <c r="K257" s="58">
        <f t="shared" si="36"/>
        <v>1707.8483070000002</v>
      </c>
      <c r="L257" s="1"/>
      <c r="M257" s="22">
        <f t="shared" si="38"/>
        <v>225.15</v>
      </c>
    </row>
    <row r="258" spans="1:13" s="17" customFormat="1" ht="19.5" customHeight="1" outlineLevel="1">
      <c r="A258" s="18"/>
      <c r="B258" s="90" t="s">
        <v>753</v>
      </c>
      <c r="C258" s="90" t="s">
        <v>239</v>
      </c>
      <c r="D258" s="53" t="s">
        <v>92</v>
      </c>
      <c r="E258" s="61" t="s">
        <v>851</v>
      </c>
      <c r="F258" s="53" t="s">
        <v>88</v>
      </c>
      <c r="G258" s="56">
        <v>1</v>
      </c>
      <c r="H258" s="56">
        <f t="shared" si="39"/>
        <v>89.2881</v>
      </c>
      <c r="I258" s="58">
        <v>90.19</v>
      </c>
      <c r="J258" s="58">
        <f t="shared" si="37"/>
        <v>114.02090369999999</v>
      </c>
      <c r="K258" s="58">
        <f t="shared" si="36"/>
        <v>114.02090369999999</v>
      </c>
      <c r="L258" s="1"/>
      <c r="M258" s="22">
        <f t="shared" si="38"/>
        <v>90.19</v>
      </c>
    </row>
    <row r="259" spans="1:13" s="17" customFormat="1" ht="19.5" customHeight="1" outlineLevel="1">
      <c r="A259" s="18"/>
      <c r="B259" s="90" t="s">
        <v>754</v>
      </c>
      <c r="C259" s="90" t="s">
        <v>239</v>
      </c>
      <c r="D259" s="53" t="s">
        <v>92</v>
      </c>
      <c r="E259" s="61" t="s">
        <v>967</v>
      </c>
      <c r="F259" s="53" t="s">
        <v>88</v>
      </c>
      <c r="G259" s="56">
        <v>1</v>
      </c>
      <c r="H259" s="56">
        <f t="shared" si="39"/>
        <v>89.2881</v>
      </c>
      <c r="I259" s="58">
        <v>90.19</v>
      </c>
      <c r="J259" s="58">
        <f t="shared" si="37"/>
        <v>114.02090369999999</v>
      </c>
      <c r="K259" s="58">
        <f t="shared" si="36"/>
        <v>114.02090369999999</v>
      </c>
      <c r="L259" s="1"/>
      <c r="M259" s="22">
        <f t="shared" si="38"/>
        <v>90.19</v>
      </c>
    </row>
    <row r="260" spans="1:13" s="17" customFormat="1" ht="19.5" customHeight="1" outlineLevel="1">
      <c r="A260" s="18"/>
      <c r="B260" s="90" t="s">
        <v>972</v>
      </c>
      <c r="C260" s="90" t="s">
        <v>442</v>
      </c>
      <c r="D260" s="53" t="s">
        <v>92</v>
      </c>
      <c r="E260" s="61" t="s">
        <v>739</v>
      </c>
      <c r="F260" s="53" t="s">
        <v>88</v>
      </c>
      <c r="G260" s="56">
        <v>4</v>
      </c>
      <c r="H260" s="56">
        <f t="shared" si="39"/>
        <v>131.4819</v>
      </c>
      <c r="I260" s="58">
        <v>132.81</v>
      </c>
      <c r="J260" s="58">
        <f t="shared" si="37"/>
        <v>167.9023863</v>
      </c>
      <c r="K260" s="58">
        <f t="shared" si="36"/>
        <v>671.6095452</v>
      </c>
      <c r="L260" s="1"/>
      <c r="M260" s="22">
        <f t="shared" si="38"/>
        <v>132.81</v>
      </c>
    </row>
    <row r="261" spans="1:13" s="17" customFormat="1" ht="19.5" customHeight="1" outlineLevel="1">
      <c r="A261" s="18"/>
      <c r="B261" s="90" t="s">
        <v>973</v>
      </c>
      <c r="C261" s="90" t="s">
        <v>239</v>
      </c>
      <c r="D261" s="53" t="s">
        <v>92</v>
      </c>
      <c r="E261" s="61" t="s">
        <v>740</v>
      </c>
      <c r="F261" s="53" t="s">
        <v>88</v>
      </c>
      <c r="G261" s="56">
        <v>26</v>
      </c>
      <c r="H261" s="56">
        <f t="shared" si="39"/>
        <v>89.2881</v>
      </c>
      <c r="I261" s="58">
        <v>90.19</v>
      </c>
      <c r="J261" s="58">
        <f t="shared" si="37"/>
        <v>114.02090369999999</v>
      </c>
      <c r="K261" s="58">
        <f t="shared" si="36"/>
        <v>2964.5434962</v>
      </c>
      <c r="L261" s="1"/>
      <c r="M261" s="22">
        <f t="shared" si="38"/>
        <v>90.19</v>
      </c>
    </row>
    <row r="262" spans="1:13" s="17" customFormat="1" ht="19.5" customHeight="1" outlineLevel="1">
      <c r="A262" s="18"/>
      <c r="B262" s="90" t="s">
        <v>974</v>
      </c>
      <c r="C262" s="90">
        <v>89985</v>
      </c>
      <c r="D262" s="53" t="s">
        <v>92</v>
      </c>
      <c r="E262" s="61" t="s">
        <v>741</v>
      </c>
      <c r="F262" s="53" t="s">
        <v>88</v>
      </c>
      <c r="G262" s="56">
        <v>10</v>
      </c>
      <c r="H262" s="56">
        <f t="shared" si="39"/>
        <v>63.5481</v>
      </c>
      <c r="I262" s="58">
        <v>64.19</v>
      </c>
      <c r="J262" s="58">
        <f t="shared" si="37"/>
        <v>81.15092369999999</v>
      </c>
      <c r="K262" s="58">
        <f t="shared" si="36"/>
        <v>811.509237</v>
      </c>
      <c r="L262" s="1"/>
      <c r="M262" s="22">
        <f t="shared" si="38"/>
        <v>64.19</v>
      </c>
    </row>
    <row r="263" spans="1:13" s="17" customFormat="1" ht="19.5" customHeight="1" outlineLevel="1">
      <c r="A263" s="18"/>
      <c r="B263" s="67"/>
      <c r="C263" s="68"/>
      <c r="D263" s="68"/>
      <c r="E263" s="68"/>
      <c r="F263" s="68"/>
      <c r="G263" s="68"/>
      <c r="H263" s="56"/>
      <c r="I263" s="69" t="s">
        <v>250</v>
      </c>
      <c r="J263" s="58"/>
      <c r="K263" s="156">
        <f>SUM(K206:K262)</f>
        <v>25757.603310581988</v>
      </c>
      <c r="L263" s="1"/>
      <c r="M263" s="22" t="str">
        <f t="shared" si="38"/>
        <v>Subtotal </v>
      </c>
    </row>
    <row r="264" spans="1:13" s="17" customFormat="1" ht="19.5" customHeight="1">
      <c r="A264" s="18"/>
      <c r="B264" s="48"/>
      <c r="C264" s="48"/>
      <c r="D264" s="48"/>
      <c r="E264" s="49"/>
      <c r="F264" s="48"/>
      <c r="G264" s="50"/>
      <c r="H264" s="56"/>
      <c r="I264" s="51"/>
      <c r="J264" s="58"/>
      <c r="K264" s="72"/>
      <c r="L264" s="1"/>
      <c r="M264" s="22">
        <f t="shared" si="38"/>
        <v>0</v>
      </c>
    </row>
    <row r="265" spans="1:13" s="17" customFormat="1" ht="19.5" customHeight="1">
      <c r="A265" s="128"/>
      <c r="B265" s="86">
        <v>13</v>
      </c>
      <c r="C265" s="86"/>
      <c r="D265" s="86"/>
      <c r="E265" s="87" t="s">
        <v>22</v>
      </c>
      <c r="F265" s="88"/>
      <c r="G265" s="89"/>
      <c r="H265" s="130"/>
      <c r="I265" s="89"/>
      <c r="J265" s="131"/>
      <c r="K265" s="131">
        <f>K274</f>
        <v>7516.799568035999</v>
      </c>
      <c r="M265" s="22">
        <f t="shared" si="38"/>
        <v>0</v>
      </c>
    </row>
    <row r="266" spans="1:13" s="17" customFormat="1" ht="19.5" customHeight="1" outlineLevel="1">
      <c r="A266" s="18"/>
      <c r="B266" s="86"/>
      <c r="C266" s="86"/>
      <c r="D266" s="86"/>
      <c r="E266" s="87" t="s">
        <v>54</v>
      </c>
      <c r="F266" s="88"/>
      <c r="G266" s="89"/>
      <c r="H266" s="56"/>
      <c r="I266" s="56"/>
      <c r="J266" s="58"/>
      <c r="K266" s="58"/>
      <c r="L266" s="1"/>
      <c r="M266" s="22">
        <f t="shared" si="38"/>
        <v>0</v>
      </c>
    </row>
    <row r="267" spans="1:13" s="17" customFormat="1" ht="19.5" customHeight="1" outlineLevel="1">
      <c r="A267" s="18"/>
      <c r="B267" s="90" t="s">
        <v>35</v>
      </c>
      <c r="C267" s="53">
        <v>89848</v>
      </c>
      <c r="D267" s="53" t="s">
        <v>92</v>
      </c>
      <c r="E267" s="91" t="s">
        <v>955</v>
      </c>
      <c r="F267" s="53" t="s">
        <v>105</v>
      </c>
      <c r="G267" s="56">
        <v>237.72</v>
      </c>
      <c r="H267" s="56">
        <f t="shared" si="39"/>
        <v>16.1469</v>
      </c>
      <c r="I267" s="58">
        <v>16.31</v>
      </c>
      <c r="J267" s="58">
        <f t="shared" si="37"/>
        <v>20.619591299999996</v>
      </c>
      <c r="K267" s="58">
        <f aca="true" t="shared" si="40" ref="K267:K273">SUM(G267*J267)</f>
        <v>4901.689243835999</v>
      </c>
      <c r="L267" s="1"/>
      <c r="M267" s="22">
        <f t="shared" si="38"/>
        <v>16.31</v>
      </c>
    </row>
    <row r="268" spans="1:13" s="17" customFormat="1" ht="19.5" customHeight="1" outlineLevel="1">
      <c r="A268" s="18"/>
      <c r="B268" s="90" t="s">
        <v>14</v>
      </c>
      <c r="C268" s="53">
        <v>89746</v>
      </c>
      <c r="D268" s="53" t="s">
        <v>92</v>
      </c>
      <c r="E268" s="91" t="s">
        <v>953</v>
      </c>
      <c r="F268" s="53" t="s">
        <v>88</v>
      </c>
      <c r="G268" s="56">
        <v>14</v>
      </c>
      <c r="H268" s="56">
        <f t="shared" si="39"/>
        <v>12.9888</v>
      </c>
      <c r="I268" s="58">
        <v>13.12</v>
      </c>
      <c r="J268" s="58">
        <f t="shared" si="37"/>
        <v>16.5866976</v>
      </c>
      <c r="K268" s="58">
        <f t="shared" si="40"/>
        <v>232.2137664</v>
      </c>
      <c r="L268" s="1"/>
      <c r="M268" s="22">
        <f t="shared" si="38"/>
        <v>13.12</v>
      </c>
    </row>
    <row r="269" spans="1:13" s="17" customFormat="1" ht="19.5" customHeight="1" outlineLevel="1">
      <c r="A269" s="18"/>
      <c r="B269" s="90" t="s">
        <v>38</v>
      </c>
      <c r="C269" s="53">
        <v>89744</v>
      </c>
      <c r="D269" s="53" t="s">
        <v>92</v>
      </c>
      <c r="E269" s="91" t="s">
        <v>954</v>
      </c>
      <c r="F269" s="53" t="s">
        <v>88</v>
      </c>
      <c r="G269" s="56">
        <v>36</v>
      </c>
      <c r="H269" s="56">
        <f t="shared" si="39"/>
        <v>13.4145</v>
      </c>
      <c r="I269" s="58">
        <v>13.55</v>
      </c>
      <c r="J269" s="58">
        <f t="shared" si="37"/>
        <v>17.1303165</v>
      </c>
      <c r="K269" s="58">
        <f t="shared" si="40"/>
        <v>616.691394</v>
      </c>
      <c r="L269" s="1"/>
      <c r="M269" s="22">
        <f t="shared" si="38"/>
        <v>13.55</v>
      </c>
    </row>
    <row r="270" spans="1:13" s="17" customFormat="1" ht="19.5" customHeight="1" outlineLevel="1">
      <c r="A270" s="18"/>
      <c r="B270" s="90" t="s">
        <v>42</v>
      </c>
      <c r="C270" s="53">
        <v>89796</v>
      </c>
      <c r="D270" s="53" t="s">
        <v>92</v>
      </c>
      <c r="E270" s="91" t="s">
        <v>956</v>
      </c>
      <c r="F270" s="53" t="s">
        <v>88</v>
      </c>
      <c r="G270" s="56">
        <v>1</v>
      </c>
      <c r="H270" s="56">
        <f t="shared" si="39"/>
        <v>24.057000000000002</v>
      </c>
      <c r="I270" s="58">
        <v>24.3</v>
      </c>
      <c r="J270" s="58">
        <f t="shared" si="37"/>
        <v>30.720789000000003</v>
      </c>
      <c r="K270" s="58">
        <f t="shared" si="40"/>
        <v>30.720789000000003</v>
      </c>
      <c r="L270" s="1"/>
      <c r="M270" s="22">
        <f t="shared" si="38"/>
        <v>24.3</v>
      </c>
    </row>
    <row r="271" spans="1:13" s="17" customFormat="1" ht="19.5" customHeight="1" outlineLevel="1">
      <c r="A271" s="18"/>
      <c r="B271" s="30"/>
      <c r="C271" s="30"/>
      <c r="D271" s="30"/>
      <c r="E271" s="75" t="s">
        <v>23</v>
      </c>
      <c r="F271" s="61"/>
      <c r="G271" s="56">
        <v>0</v>
      </c>
      <c r="H271" s="56">
        <f t="shared" si="39"/>
        <v>0</v>
      </c>
      <c r="I271" s="58"/>
      <c r="J271" s="58">
        <f t="shared" si="37"/>
        <v>0</v>
      </c>
      <c r="K271" s="58">
        <f t="shared" si="40"/>
        <v>0</v>
      </c>
      <c r="L271" s="1"/>
      <c r="M271" s="22">
        <f t="shared" si="38"/>
        <v>0</v>
      </c>
    </row>
    <row r="272" spans="1:13" s="17" customFormat="1" ht="19.5" customHeight="1" outlineLevel="1">
      <c r="A272" s="18"/>
      <c r="B272" s="53" t="s">
        <v>46</v>
      </c>
      <c r="C272" s="53"/>
      <c r="D272" s="53" t="s">
        <v>4</v>
      </c>
      <c r="E272" s="55" t="s">
        <v>958</v>
      </c>
      <c r="F272" s="53" t="s">
        <v>88</v>
      </c>
      <c r="G272" s="56">
        <v>12</v>
      </c>
      <c r="H272" s="56">
        <f t="shared" si="39"/>
        <v>14.6322</v>
      </c>
      <c r="I272" s="58">
        <v>14.78</v>
      </c>
      <c r="J272" s="58">
        <f aca="true" t="shared" si="41" ref="J272:J335">H272+(H272*27.7%)</f>
        <v>18.685319399999997</v>
      </c>
      <c r="K272" s="58">
        <f t="shared" si="40"/>
        <v>224.22383279999997</v>
      </c>
      <c r="L272" s="1"/>
      <c r="M272" s="22">
        <f t="shared" si="38"/>
        <v>14.78</v>
      </c>
    </row>
    <row r="273" spans="1:13" s="17" customFormat="1" ht="19.5" customHeight="1" outlineLevel="1">
      <c r="A273" s="18"/>
      <c r="B273" s="53" t="s">
        <v>957</v>
      </c>
      <c r="C273" s="53">
        <v>72286</v>
      </c>
      <c r="D273" s="53" t="s">
        <v>92</v>
      </c>
      <c r="E273" s="55" t="s">
        <v>952</v>
      </c>
      <c r="F273" s="53" t="s">
        <v>88</v>
      </c>
      <c r="G273" s="56">
        <v>10</v>
      </c>
      <c r="H273" s="56">
        <f t="shared" si="39"/>
        <v>118.3446</v>
      </c>
      <c r="I273" s="58">
        <v>119.54</v>
      </c>
      <c r="J273" s="58">
        <f t="shared" si="41"/>
        <v>151.1260542</v>
      </c>
      <c r="K273" s="58">
        <f t="shared" si="40"/>
        <v>1511.260542</v>
      </c>
      <c r="L273" s="1"/>
      <c r="M273" s="22">
        <f t="shared" si="38"/>
        <v>119.54</v>
      </c>
    </row>
    <row r="274" spans="1:13" s="17" customFormat="1" ht="19.5" customHeight="1" outlineLevel="1">
      <c r="A274" s="18"/>
      <c r="B274" s="67"/>
      <c r="C274" s="68"/>
      <c r="D274" s="68"/>
      <c r="E274" s="68"/>
      <c r="F274" s="68"/>
      <c r="G274" s="68"/>
      <c r="H274" s="56"/>
      <c r="I274" s="69" t="s">
        <v>250</v>
      </c>
      <c r="J274" s="58">
        <f t="shared" si="41"/>
        <v>0</v>
      </c>
      <c r="K274" s="156">
        <f>SUM(K266:K273)</f>
        <v>7516.799568035999</v>
      </c>
      <c r="L274" s="1"/>
      <c r="M274" s="22" t="str">
        <f t="shared" si="38"/>
        <v>Subtotal </v>
      </c>
    </row>
    <row r="275" spans="1:13" s="17" customFormat="1" ht="19.5" customHeight="1">
      <c r="A275" s="18"/>
      <c r="B275" s="48"/>
      <c r="C275" s="48"/>
      <c r="D275" s="48"/>
      <c r="E275" s="49"/>
      <c r="F275" s="48"/>
      <c r="G275" s="50"/>
      <c r="H275" s="56"/>
      <c r="I275" s="51"/>
      <c r="J275" s="58">
        <f t="shared" si="41"/>
        <v>0</v>
      </c>
      <c r="K275" s="72"/>
      <c r="L275" s="1"/>
      <c r="M275" s="22">
        <f t="shared" si="38"/>
        <v>0</v>
      </c>
    </row>
    <row r="276" spans="1:13" s="17" customFormat="1" ht="19.5" customHeight="1">
      <c r="A276" s="128"/>
      <c r="B276" s="86">
        <v>14</v>
      </c>
      <c r="C276" s="86"/>
      <c r="D276" s="86"/>
      <c r="E276" s="87" t="s">
        <v>55</v>
      </c>
      <c r="F276" s="87"/>
      <c r="G276" s="129"/>
      <c r="H276" s="130">
        <f t="shared" si="39"/>
        <v>0</v>
      </c>
      <c r="I276" s="129"/>
      <c r="J276" s="131">
        <f t="shared" si="41"/>
        <v>0</v>
      </c>
      <c r="K276" s="131">
        <f>K308</f>
        <v>27126.790822989005</v>
      </c>
      <c r="M276" s="22">
        <f t="shared" si="38"/>
        <v>0</v>
      </c>
    </row>
    <row r="277" spans="1:13" s="17" customFormat="1" ht="19.5" customHeight="1" outlineLevel="1">
      <c r="A277" s="18"/>
      <c r="B277" s="53" t="s">
        <v>19</v>
      </c>
      <c r="C277" s="53">
        <v>89711</v>
      </c>
      <c r="D277" s="53" t="s">
        <v>92</v>
      </c>
      <c r="E277" s="91" t="s">
        <v>761</v>
      </c>
      <c r="F277" s="53" t="s">
        <v>105</v>
      </c>
      <c r="G277" s="56">
        <v>83.23</v>
      </c>
      <c r="H277" s="56">
        <f t="shared" si="39"/>
        <v>10.830599999999999</v>
      </c>
      <c r="I277" s="58">
        <v>10.94</v>
      </c>
      <c r="J277" s="58">
        <f t="shared" si="41"/>
        <v>13.830676199999997</v>
      </c>
      <c r="K277" s="58">
        <f aca="true" t="shared" si="42" ref="K277:K307">SUM(G277*J277)</f>
        <v>1151.1271801259998</v>
      </c>
      <c r="L277" s="1"/>
      <c r="M277" s="22">
        <f t="shared" si="38"/>
        <v>10.94</v>
      </c>
    </row>
    <row r="278" spans="1:13" s="17" customFormat="1" ht="19.5" customHeight="1" outlineLevel="1">
      <c r="A278" s="18"/>
      <c r="B278" s="53" t="s">
        <v>21</v>
      </c>
      <c r="C278" s="53">
        <v>89712</v>
      </c>
      <c r="D278" s="53" t="s">
        <v>92</v>
      </c>
      <c r="E278" s="91" t="s">
        <v>762</v>
      </c>
      <c r="F278" s="53" t="s">
        <v>105</v>
      </c>
      <c r="G278" s="56">
        <v>185.94</v>
      </c>
      <c r="H278" s="56">
        <f t="shared" si="39"/>
        <v>15.9093</v>
      </c>
      <c r="I278" s="58">
        <v>16.07</v>
      </c>
      <c r="J278" s="58">
        <f t="shared" si="41"/>
        <v>20.3161761</v>
      </c>
      <c r="K278" s="58">
        <f t="shared" si="42"/>
        <v>3777.589784034</v>
      </c>
      <c r="L278" s="1"/>
      <c r="M278" s="22">
        <f t="shared" si="38"/>
        <v>16.07</v>
      </c>
    </row>
    <row r="279" spans="1:13" ht="19.5" customHeight="1" outlineLevel="1">
      <c r="A279" s="18"/>
      <c r="B279" s="53" t="s">
        <v>756</v>
      </c>
      <c r="C279" s="53">
        <v>89511</v>
      </c>
      <c r="D279" s="53" t="s">
        <v>92</v>
      </c>
      <c r="E279" s="91" t="s">
        <v>763</v>
      </c>
      <c r="F279" s="53" t="s">
        <v>105</v>
      </c>
      <c r="G279" s="56">
        <v>38.05</v>
      </c>
      <c r="H279" s="56">
        <f t="shared" si="39"/>
        <v>19.9782</v>
      </c>
      <c r="I279" s="58">
        <v>20.18</v>
      </c>
      <c r="J279" s="58">
        <f t="shared" si="41"/>
        <v>25.5121614</v>
      </c>
      <c r="K279" s="58">
        <f t="shared" si="42"/>
        <v>970.7377412699999</v>
      </c>
      <c r="M279" s="22">
        <f t="shared" si="38"/>
        <v>20.18</v>
      </c>
    </row>
    <row r="280" spans="1:13" ht="19.5" customHeight="1" outlineLevel="1">
      <c r="A280" s="18"/>
      <c r="B280" s="53" t="s">
        <v>758</v>
      </c>
      <c r="C280" s="53">
        <v>89714</v>
      </c>
      <c r="D280" s="53" t="s">
        <v>92</v>
      </c>
      <c r="E280" s="91" t="s">
        <v>760</v>
      </c>
      <c r="F280" s="53" t="s">
        <v>105</v>
      </c>
      <c r="G280" s="56">
        <v>143.52</v>
      </c>
      <c r="H280" s="56">
        <f t="shared" si="39"/>
        <v>30.1158</v>
      </c>
      <c r="I280" s="58">
        <v>30.42</v>
      </c>
      <c r="J280" s="58">
        <f t="shared" si="41"/>
        <v>38.4578766</v>
      </c>
      <c r="K280" s="58">
        <f t="shared" si="42"/>
        <v>5519.474449632</v>
      </c>
      <c r="M280" s="22">
        <f t="shared" si="38"/>
        <v>30.42</v>
      </c>
    </row>
    <row r="281" spans="1:13" s="17" customFormat="1" ht="19.5" customHeight="1" outlineLevel="1">
      <c r="A281" s="18"/>
      <c r="B281" s="53" t="s">
        <v>286</v>
      </c>
      <c r="C281" s="53">
        <v>89849</v>
      </c>
      <c r="D281" s="53" t="s">
        <v>92</v>
      </c>
      <c r="E281" s="91" t="s">
        <v>764</v>
      </c>
      <c r="F281" s="53" t="s">
        <v>105</v>
      </c>
      <c r="G281" s="56">
        <v>2.77</v>
      </c>
      <c r="H281" s="56">
        <f t="shared" si="39"/>
        <v>30.066300000000002</v>
      </c>
      <c r="I281" s="58">
        <v>30.37</v>
      </c>
      <c r="J281" s="58">
        <f t="shared" si="41"/>
        <v>38.3946651</v>
      </c>
      <c r="K281" s="58">
        <f t="shared" si="42"/>
        <v>106.353222327</v>
      </c>
      <c r="L281" s="1"/>
      <c r="M281" s="22">
        <f t="shared" si="38"/>
        <v>30.37</v>
      </c>
    </row>
    <row r="282" spans="1:13" s="17" customFormat="1" ht="19.5" customHeight="1" outlineLevel="1">
      <c r="A282" s="18"/>
      <c r="B282" s="53" t="s">
        <v>287</v>
      </c>
      <c r="C282" s="53">
        <v>90375</v>
      </c>
      <c r="D282" s="53" t="s">
        <v>92</v>
      </c>
      <c r="E282" s="91" t="s">
        <v>765</v>
      </c>
      <c r="F282" s="53" t="s">
        <v>88</v>
      </c>
      <c r="G282" s="56">
        <v>22</v>
      </c>
      <c r="H282" s="56">
        <f t="shared" si="39"/>
        <v>4.8213</v>
      </c>
      <c r="I282" s="58">
        <v>4.87</v>
      </c>
      <c r="J282" s="58">
        <f t="shared" si="41"/>
        <v>6.1568001</v>
      </c>
      <c r="K282" s="58">
        <f t="shared" si="42"/>
        <v>135.4496022</v>
      </c>
      <c r="L282" s="1"/>
      <c r="M282" s="22">
        <f aca="true" t="shared" si="43" ref="M282:M345">I282</f>
        <v>4.87</v>
      </c>
    </row>
    <row r="283" spans="1:13" s="17" customFormat="1" ht="19.5" customHeight="1" outlineLevel="1">
      <c r="A283" s="18"/>
      <c r="B283" s="53" t="s">
        <v>288</v>
      </c>
      <c r="C283" s="53">
        <v>89728</v>
      </c>
      <c r="D283" s="53" t="s">
        <v>92</v>
      </c>
      <c r="E283" s="91" t="s">
        <v>766</v>
      </c>
      <c r="F283" s="53" t="s">
        <v>88</v>
      </c>
      <c r="G283" s="56">
        <v>56</v>
      </c>
      <c r="H283" s="56">
        <f t="shared" si="39"/>
        <v>5.870699999999999</v>
      </c>
      <c r="I283" s="58">
        <v>5.93</v>
      </c>
      <c r="J283" s="58">
        <f t="shared" si="41"/>
        <v>7.4968838999999985</v>
      </c>
      <c r="K283" s="58">
        <f t="shared" si="42"/>
        <v>419.8254983999999</v>
      </c>
      <c r="L283" s="1"/>
      <c r="M283" s="22">
        <f t="shared" si="43"/>
        <v>5.93</v>
      </c>
    </row>
    <row r="284" spans="1:13" s="17" customFormat="1" ht="19.5" customHeight="1" outlineLevel="1">
      <c r="A284" s="18"/>
      <c r="B284" s="53" t="s">
        <v>289</v>
      </c>
      <c r="C284" s="53">
        <v>89746</v>
      </c>
      <c r="D284" s="53" t="s">
        <v>92</v>
      </c>
      <c r="E284" s="91" t="s">
        <v>767</v>
      </c>
      <c r="F284" s="53" t="s">
        <v>88</v>
      </c>
      <c r="G284" s="56">
        <v>8</v>
      </c>
      <c r="H284" s="56">
        <f t="shared" si="39"/>
        <v>12.9888</v>
      </c>
      <c r="I284" s="58">
        <v>13.12</v>
      </c>
      <c r="J284" s="58">
        <f t="shared" si="41"/>
        <v>16.5866976</v>
      </c>
      <c r="K284" s="58">
        <f t="shared" si="42"/>
        <v>132.6935808</v>
      </c>
      <c r="L284" s="1"/>
      <c r="M284" s="22">
        <f t="shared" si="43"/>
        <v>13.12</v>
      </c>
    </row>
    <row r="285" spans="1:13" s="17" customFormat="1" ht="19.5" customHeight="1" outlineLevel="1">
      <c r="A285" s="18"/>
      <c r="B285" s="53" t="s">
        <v>290</v>
      </c>
      <c r="C285" s="53">
        <v>89732</v>
      </c>
      <c r="D285" s="53" t="s">
        <v>92</v>
      </c>
      <c r="E285" s="91" t="s">
        <v>770</v>
      </c>
      <c r="F285" s="53" t="s">
        <v>88</v>
      </c>
      <c r="G285" s="56">
        <v>36</v>
      </c>
      <c r="H285" s="56">
        <f t="shared" si="39"/>
        <v>6.2568</v>
      </c>
      <c r="I285" s="58">
        <v>6.32</v>
      </c>
      <c r="J285" s="58">
        <f t="shared" si="41"/>
        <v>7.9899336000000005</v>
      </c>
      <c r="K285" s="58">
        <f t="shared" si="42"/>
        <v>287.6376096</v>
      </c>
      <c r="L285" s="1"/>
      <c r="M285" s="22">
        <f t="shared" si="43"/>
        <v>6.32</v>
      </c>
    </row>
    <row r="286" spans="1:13" s="17" customFormat="1" ht="19.5" customHeight="1" outlineLevel="1">
      <c r="A286" s="18"/>
      <c r="B286" s="53" t="s">
        <v>291</v>
      </c>
      <c r="C286" s="53">
        <v>89726</v>
      </c>
      <c r="D286" s="53" t="s">
        <v>92</v>
      </c>
      <c r="E286" s="91" t="s">
        <v>772</v>
      </c>
      <c r="F286" s="53" t="s">
        <v>88</v>
      </c>
      <c r="G286" s="56">
        <v>27</v>
      </c>
      <c r="H286" s="56">
        <f t="shared" si="39"/>
        <v>4.5935999999999995</v>
      </c>
      <c r="I286" s="58">
        <v>4.64</v>
      </c>
      <c r="J286" s="58">
        <f t="shared" si="41"/>
        <v>5.8660271999999996</v>
      </c>
      <c r="K286" s="58">
        <f t="shared" si="42"/>
        <v>158.38273439999998</v>
      </c>
      <c r="L286" s="1"/>
      <c r="M286" s="22">
        <f t="shared" si="43"/>
        <v>4.64</v>
      </c>
    </row>
    <row r="287" spans="1:13" s="17" customFormat="1" ht="19.5" customHeight="1" outlineLevel="1">
      <c r="A287" s="18"/>
      <c r="B287" s="53" t="s">
        <v>292</v>
      </c>
      <c r="C287" s="53">
        <v>89744</v>
      </c>
      <c r="D287" s="53" t="s">
        <v>92</v>
      </c>
      <c r="E287" s="91" t="s">
        <v>774</v>
      </c>
      <c r="F287" s="53" t="s">
        <v>88</v>
      </c>
      <c r="G287" s="56">
        <v>14</v>
      </c>
      <c r="H287" s="56">
        <f t="shared" si="39"/>
        <v>13.4145</v>
      </c>
      <c r="I287" s="58">
        <v>13.55</v>
      </c>
      <c r="J287" s="58">
        <f t="shared" si="41"/>
        <v>17.1303165</v>
      </c>
      <c r="K287" s="58">
        <f t="shared" si="42"/>
        <v>239.824431</v>
      </c>
      <c r="L287" s="1"/>
      <c r="M287" s="22">
        <f t="shared" si="43"/>
        <v>13.55</v>
      </c>
    </row>
    <row r="288" spans="1:13" s="17" customFormat="1" ht="19.5" customHeight="1" outlineLevel="1">
      <c r="A288" s="18"/>
      <c r="B288" s="53" t="s">
        <v>293</v>
      </c>
      <c r="C288" s="53">
        <v>89522</v>
      </c>
      <c r="D288" s="53" t="s">
        <v>92</v>
      </c>
      <c r="E288" s="91" t="s">
        <v>776</v>
      </c>
      <c r="F288" s="53" t="s">
        <v>88</v>
      </c>
      <c r="G288" s="56">
        <v>29</v>
      </c>
      <c r="H288" s="56">
        <f t="shared" si="39"/>
        <v>15.899399999999998</v>
      </c>
      <c r="I288" s="58">
        <v>16.06</v>
      </c>
      <c r="J288" s="58">
        <f t="shared" si="41"/>
        <v>20.303533799999997</v>
      </c>
      <c r="K288" s="58">
        <f t="shared" si="42"/>
        <v>588.8024801999999</v>
      </c>
      <c r="L288" s="1"/>
      <c r="M288" s="22">
        <f t="shared" si="43"/>
        <v>16.06</v>
      </c>
    </row>
    <row r="289" spans="1:13" s="17" customFormat="1" ht="19.5" customHeight="1" outlineLevel="1">
      <c r="A289" s="18"/>
      <c r="B289" s="53" t="s">
        <v>294</v>
      </c>
      <c r="C289" s="53">
        <v>89731</v>
      </c>
      <c r="D289" s="53" t="s">
        <v>92</v>
      </c>
      <c r="E289" s="91" t="s">
        <v>778</v>
      </c>
      <c r="F289" s="53" t="s">
        <v>88</v>
      </c>
      <c r="G289" s="56">
        <v>33</v>
      </c>
      <c r="H289" s="56">
        <f t="shared" si="39"/>
        <v>5.7816</v>
      </c>
      <c r="I289" s="58">
        <v>5.84</v>
      </c>
      <c r="J289" s="58">
        <f t="shared" si="41"/>
        <v>7.3831032</v>
      </c>
      <c r="K289" s="58">
        <f t="shared" si="42"/>
        <v>243.6424056</v>
      </c>
      <c r="L289" s="1"/>
      <c r="M289" s="22">
        <f t="shared" si="43"/>
        <v>5.84</v>
      </c>
    </row>
    <row r="290" spans="1:13" s="17" customFormat="1" ht="19.5" customHeight="1" outlineLevel="1">
      <c r="A290" s="18"/>
      <c r="B290" s="53" t="s">
        <v>295</v>
      </c>
      <c r="C290" s="53">
        <v>89724</v>
      </c>
      <c r="D290" s="53" t="s">
        <v>92</v>
      </c>
      <c r="E290" s="91" t="s">
        <v>780</v>
      </c>
      <c r="F290" s="53" t="s">
        <v>88</v>
      </c>
      <c r="G290" s="56">
        <v>6</v>
      </c>
      <c r="H290" s="56">
        <f t="shared" si="39"/>
        <v>4.4055</v>
      </c>
      <c r="I290" s="58">
        <v>4.45</v>
      </c>
      <c r="J290" s="58">
        <f t="shared" si="41"/>
        <v>5.6258235</v>
      </c>
      <c r="K290" s="58">
        <f t="shared" si="42"/>
        <v>33.754941</v>
      </c>
      <c r="L290" s="1"/>
      <c r="M290" s="22">
        <f t="shared" si="43"/>
        <v>4.45</v>
      </c>
    </row>
    <row r="291" spans="1:13" s="17" customFormat="1" ht="30" customHeight="1" outlineLevel="1">
      <c r="A291" s="18"/>
      <c r="B291" s="53" t="s">
        <v>296</v>
      </c>
      <c r="C291" s="53">
        <v>89724</v>
      </c>
      <c r="D291" s="53" t="s">
        <v>92</v>
      </c>
      <c r="E291" s="91" t="s">
        <v>782</v>
      </c>
      <c r="F291" s="53" t="s">
        <v>88</v>
      </c>
      <c r="G291" s="56">
        <v>37</v>
      </c>
      <c r="H291" s="56">
        <f t="shared" si="39"/>
        <v>4.4055</v>
      </c>
      <c r="I291" s="58">
        <v>4.45</v>
      </c>
      <c r="J291" s="58">
        <f t="shared" si="41"/>
        <v>5.6258235</v>
      </c>
      <c r="K291" s="58">
        <f t="shared" si="42"/>
        <v>208.1554695</v>
      </c>
      <c r="L291" s="1"/>
      <c r="M291" s="22">
        <f t="shared" si="43"/>
        <v>4.45</v>
      </c>
    </row>
    <row r="292" spans="1:13" s="17" customFormat="1" ht="19.5" customHeight="1" outlineLevel="1">
      <c r="A292" s="18"/>
      <c r="B292" s="53" t="s">
        <v>297</v>
      </c>
      <c r="C292" s="53">
        <v>89569</v>
      </c>
      <c r="D292" s="53" t="s">
        <v>92</v>
      </c>
      <c r="E292" s="91" t="s">
        <v>784</v>
      </c>
      <c r="F292" s="53" t="s">
        <v>88</v>
      </c>
      <c r="G292" s="56">
        <v>14</v>
      </c>
      <c r="H292" s="56">
        <f t="shared" si="39"/>
        <v>46.1538</v>
      </c>
      <c r="I292" s="58">
        <v>46.62</v>
      </c>
      <c r="J292" s="58">
        <f t="shared" si="41"/>
        <v>58.938402599999996</v>
      </c>
      <c r="K292" s="58">
        <f t="shared" si="42"/>
        <v>825.1376363999999</v>
      </c>
      <c r="L292" s="1"/>
      <c r="M292" s="22">
        <f t="shared" si="43"/>
        <v>46.62</v>
      </c>
    </row>
    <row r="293" spans="1:13" s="17" customFormat="1" ht="19.5" customHeight="1" outlineLevel="1">
      <c r="A293" s="18"/>
      <c r="B293" s="53" t="s">
        <v>494</v>
      </c>
      <c r="C293" s="53">
        <v>89690</v>
      </c>
      <c r="D293" s="53" t="s">
        <v>92</v>
      </c>
      <c r="E293" s="91" t="s">
        <v>787</v>
      </c>
      <c r="F293" s="53" t="s">
        <v>88</v>
      </c>
      <c r="G293" s="56">
        <v>8</v>
      </c>
      <c r="H293" s="56">
        <f t="shared" si="39"/>
        <v>43.045199999999994</v>
      </c>
      <c r="I293" s="58">
        <v>43.48</v>
      </c>
      <c r="J293" s="58">
        <f t="shared" si="41"/>
        <v>54.968720399999995</v>
      </c>
      <c r="K293" s="58">
        <f t="shared" si="42"/>
        <v>439.74976319999996</v>
      </c>
      <c r="L293" s="1"/>
      <c r="M293" s="22">
        <f t="shared" si="43"/>
        <v>43.48</v>
      </c>
    </row>
    <row r="294" spans="1:13" s="17" customFormat="1" ht="19.5" customHeight="1" outlineLevel="1">
      <c r="A294" s="18"/>
      <c r="B294" s="53" t="s">
        <v>495</v>
      </c>
      <c r="C294" s="53">
        <v>89685</v>
      </c>
      <c r="D294" s="53" t="s">
        <v>92</v>
      </c>
      <c r="E294" s="91" t="s">
        <v>887</v>
      </c>
      <c r="F294" s="53" t="s">
        <v>88</v>
      </c>
      <c r="G294" s="56">
        <v>8</v>
      </c>
      <c r="H294" s="56">
        <f t="shared" si="39"/>
        <v>28.6407</v>
      </c>
      <c r="I294" s="58">
        <v>28.93</v>
      </c>
      <c r="J294" s="58">
        <f t="shared" si="41"/>
        <v>36.5741739</v>
      </c>
      <c r="K294" s="58">
        <f t="shared" si="42"/>
        <v>292.5933912</v>
      </c>
      <c r="L294" s="1"/>
      <c r="M294" s="22">
        <f t="shared" si="43"/>
        <v>28.93</v>
      </c>
    </row>
    <row r="295" spans="1:13" s="17" customFormat="1" ht="19.5" customHeight="1" outlineLevel="1">
      <c r="A295" s="18"/>
      <c r="B295" s="53" t="s">
        <v>517</v>
      </c>
      <c r="C295" s="53">
        <v>89623</v>
      </c>
      <c r="D295" s="53" t="s">
        <v>92</v>
      </c>
      <c r="E295" s="91" t="s">
        <v>789</v>
      </c>
      <c r="F295" s="53" t="s">
        <v>88</v>
      </c>
      <c r="G295" s="56">
        <v>1</v>
      </c>
      <c r="H295" s="56">
        <f t="shared" si="39"/>
        <v>10.7415</v>
      </c>
      <c r="I295" s="58">
        <v>10.85</v>
      </c>
      <c r="J295" s="58">
        <f t="shared" si="41"/>
        <v>13.7168955</v>
      </c>
      <c r="K295" s="58">
        <f t="shared" si="42"/>
        <v>13.7168955</v>
      </c>
      <c r="L295" s="1"/>
      <c r="M295" s="22">
        <f t="shared" si="43"/>
        <v>10.85</v>
      </c>
    </row>
    <row r="296" spans="1:13" s="17" customFormat="1" ht="19.5" customHeight="1" outlineLevel="1">
      <c r="A296" s="18"/>
      <c r="B296" s="53" t="s">
        <v>768</v>
      </c>
      <c r="C296" s="53">
        <v>89623</v>
      </c>
      <c r="D296" s="53" t="s">
        <v>92</v>
      </c>
      <c r="E296" s="91" t="s">
        <v>790</v>
      </c>
      <c r="F296" s="53" t="s">
        <v>88</v>
      </c>
      <c r="G296" s="56">
        <v>9</v>
      </c>
      <c r="H296" s="56">
        <f aca="true" t="shared" si="44" ref="H296:H359">M296*0.99</f>
        <v>10.7415</v>
      </c>
      <c r="I296" s="58">
        <v>10.85</v>
      </c>
      <c r="J296" s="58">
        <f t="shared" si="41"/>
        <v>13.7168955</v>
      </c>
      <c r="K296" s="58">
        <f t="shared" si="42"/>
        <v>123.45205949999999</v>
      </c>
      <c r="L296" s="1"/>
      <c r="M296" s="22">
        <f t="shared" si="43"/>
        <v>10.85</v>
      </c>
    </row>
    <row r="297" spans="1:13" s="17" customFormat="1" ht="19.5" customHeight="1" outlineLevel="1">
      <c r="A297" s="18"/>
      <c r="B297" s="53" t="s">
        <v>769</v>
      </c>
      <c r="C297" s="53">
        <v>89696</v>
      </c>
      <c r="D297" s="53" t="s">
        <v>92</v>
      </c>
      <c r="E297" s="91" t="s">
        <v>791</v>
      </c>
      <c r="F297" s="53" t="s">
        <v>88</v>
      </c>
      <c r="G297" s="56">
        <v>4</v>
      </c>
      <c r="H297" s="56">
        <f t="shared" si="44"/>
        <v>36.135</v>
      </c>
      <c r="I297" s="58">
        <v>36.5</v>
      </c>
      <c r="J297" s="58">
        <f t="shared" si="41"/>
        <v>46.144394999999996</v>
      </c>
      <c r="K297" s="58">
        <f t="shared" si="42"/>
        <v>184.57757999999998</v>
      </c>
      <c r="L297" s="1"/>
      <c r="M297" s="22">
        <f t="shared" si="43"/>
        <v>36.5</v>
      </c>
    </row>
    <row r="298" spans="1:13" s="17" customFormat="1" ht="19.5" customHeight="1" outlineLevel="1">
      <c r="A298" s="18"/>
      <c r="B298" s="53" t="s">
        <v>771</v>
      </c>
      <c r="C298" s="53">
        <v>89696</v>
      </c>
      <c r="D298" s="53" t="s">
        <v>92</v>
      </c>
      <c r="E298" s="91" t="s">
        <v>888</v>
      </c>
      <c r="F298" s="53" t="s">
        <v>88</v>
      </c>
      <c r="G298" s="56">
        <v>10</v>
      </c>
      <c r="H298" s="56">
        <f t="shared" si="44"/>
        <v>36.135</v>
      </c>
      <c r="I298" s="58">
        <v>36.5</v>
      </c>
      <c r="J298" s="58">
        <f t="shared" si="41"/>
        <v>46.144394999999996</v>
      </c>
      <c r="K298" s="58">
        <f t="shared" si="42"/>
        <v>461.44395</v>
      </c>
      <c r="L298" s="16"/>
      <c r="M298" s="22">
        <f t="shared" si="43"/>
        <v>36.5</v>
      </c>
    </row>
    <row r="299" spans="1:13" s="17" customFormat="1" ht="19.5" customHeight="1" outlineLevel="1">
      <c r="A299" s="18"/>
      <c r="B299" s="53" t="s">
        <v>773</v>
      </c>
      <c r="C299" s="53">
        <v>89784</v>
      </c>
      <c r="D299" s="53" t="s">
        <v>92</v>
      </c>
      <c r="E299" s="91" t="s">
        <v>792</v>
      </c>
      <c r="F299" s="53" t="s">
        <v>88</v>
      </c>
      <c r="G299" s="56">
        <v>15</v>
      </c>
      <c r="H299" s="56">
        <f t="shared" si="44"/>
        <v>10.89</v>
      </c>
      <c r="I299" s="58">
        <v>11</v>
      </c>
      <c r="J299" s="58">
        <f t="shared" si="41"/>
        <v>13.90653</v>
      </c>
      <c r="K299" s="58">
        <f t="shared" si="42"/>
        <v>208.59795</v>
      </c>
      <c r="L299" s="1"/>
      <c r="M299" s="22">
        <f t="shared" si="43"/>
        <v>11</v>
      </c>
    </row>
    <row r="300" spans="1:13" s="17" customFormat="1" ht="19.5" customHeight="1" outlineLevel="1">
      <c r="A300" s="18"/>
      <c r="B300" s="53" t="s">
        <v>775</v>
      </c>
      <c r="C300" s="53">
        <v>89707</v>
      </c>
      <c r="D300" s="53" t="s">
        <v>92</v>
      </c>
      <c r="E300" s="91" t="s">
        <v>755</v>
      </c>
      <c r="F300" s="53" t="s">
        <v>88</v>
      </c>
      <c r="G300" s="56">
        <v>19</v>
      </c>
      <c r="H300" s="56">
        <f t="shared" si="44"/>
        <v>16.8993</v>
      </c>
      <c r="I300" s="58">
        <v>17.07</v>
      </c>
      <c r="J300" s="58">
        <f t="shared" si="41"/>
        <v>21.580406099999998</v>
      </c>
      <c r="K300" s="58">
        <f t="shared" si="42"/>
        <v>410.0277159</v>
      </c>
      <c r="L300" s="1"/>
      <c r="M300" s="22">
        <f t="shared" si="43"/>
        <v>17.07</v>
      </c>
    </row>
    <row r="301" spans="1:13" s="17" customFormat="1" ht="19.5" customHeight="1" outlineLevel="1">
      <c r="A301" s="18"/>
      <c r="B301" s="53" t="s">
        <v>777</v>
      </c>
      <c r="C301" s="53" t="s">
        <v>440</v>
      </c>
      <c r="D301" s="93" t="s">
        <v>92</v>
      </c>
      <c r="E301" s="91" t="s">
        <v>931</v>
      </c>
      <c r="F301" s="53" t="s">
        <v>88</v>
      </c>
      <c r="G301" s="56">
        <v>4</v>
      </c>
      <c r="H301" s="56">
        <f t="shared" si="44"/>
        <v>191.4957</v>
      </c>
      <c r="I301" s="58">
        <v>193.43</v>
      </c>
      <c r="J301" s="58">
        <f t="shared" si="41"/>
        <v>244.5400089</v>
      </c>
      <c r="K301" s="58">
        <f t="shared" si="42"/>
        <v>978.1600356</v>
      </c>
      <c r="L301" s="1"/>
      <c r="M301" s="22">
        <f t="shared" si="43"/>
        <v>193.43</v>
      </c>
    </row>
    <row r="302" spans="1:13" s="17" customFormat="1" ht="19.5" customHeight="1" outlineLevel="1">
      <c r="A302" s="18"/>
      <c r="B302" s="53" t="s">
        <v>779</v>
      </c>
      <c r="C302" s="53">
        <v>72289</v>
      </c>
      <c r="D302" s="93" t="s">
        <v>92</v>
      </c>
      <c r="E302" s="91" t="s">
        <v>932</v>
      </c>
      <c r="F302" s="53" t="s">
        <v>88</v>
      </c>
      <c r="G302" s="56">
        <v>13</v>
      </c>
      <c r="H302" s="56">
        <f t="shared" si="44"/>
        <v>267.3594</v>
      </c>
      <c r="I302" s="58">
        <v>270.06</v>
      </c>
      <c r="J302" s="58">
        <f t="shared" si="41"/>
        <v>341.41795379999996</v>
      </c>
      <c r="K302" s="58">
        <f t="shared" si="42"/>
        <v>4438.4333994</v>
      </c>
      <c r="L302" s="1"/>
      <c r="M302" s="22">
        <f t="shared" si="43"/>
        <v>270.06</v>
      </c>
    </row>
    <row r="303" spans="1:13" s="17" customFormat="1" ht="19.5" customHeight="1" outlineLevel="1">
      <c r="A303" s="18"/>
      <c r="B303" s="53" t="s">
        <v>781</v>
      </c>
      <c r="C303" s="53" t="s">
        <v>227</v>
      </c>
      <c r="D303" s="93" t="s">
        <v>92</v>
      </c>
      <c r="E303" s="91" t="s">
        <v>948</v>
      </c>
      <c r="F303" s="53" t="s">
        <v>88</v>
      </c>
      <c r="G303" s="56">
        <v>1</v>
      </c>
      <c r="H303" s="56">
        <f t="shared" si="44"/>
        <v>111.9591</v>
      </c>
      <c r="I303" s="58">
        <v>113.09</v>
      </c>
      <c r="J303" s="58">
        <f t="shared" si="41"/>
        <v>142.9717707</v>
      </c>
      <c r="K303" s="58">
        <f t="shared" si="42"/>
        <v>142.9717707</v>
      </c>
      <c r="L303" s="1"/>
      <c r="M303" s="22">
        <f t="shared" si="43"/>
        <v>113.09</v>
      </c>
    </row>
    <row r="304" spans="1:13" s="17" customFormat="1" ht="19.5" customHeight="1" outlineLevel="1">
      <c r="A304" s="18"/>
      <c r="B304" s="53" t="s">
        <v>783</v>
      </c>
      <c r="C304" s="53">
        <v>89710</v>
      </c>
      <c r="D304" s="53" t="s">
        <v>92</v>
      </c>
      <c r="E304" s="91" t="s">
        <v>757</v>
      </c>
      <c r="F304" s="53" t="s">
        <v>88</v>
      </c>
      <c r="G304" s="56">
        <v>18</v>
      </c>
      <c r="H304" s="56">
        <f t="shared" si="44"/>
        <v>6.4251000000000005</v>
      </c>
      <c r="I304" s="58">
        <v>6.49</v>
      </c>
      <c r="J304" s="58">
        <f t="shared" si="41"/>
        <v>8.2048527</v>
      </c>
      <c r="K304" s="58">
        <f t="shared" si="42"/>
        <v>147.6873486</v>
      </c>
      <c r="L304" s="1"/>
      <c r="M304" s="22">
        <f t="shared" si="43"/>
        <v>6.49</v>
      </c>
    </row>
    <row r="305" spans="1:13" s="17" customFormat="1" ht="19.5" customHeight="1" outlineLevel="1">
      <c r="A305" s="18"/>
      <c r="B305" s="53" t="s">
        <v>785</v>
      </c>
      <c r="C305" s="53"/>
      <c r="D305" s="53" t="s">
        <v>4</v>
      </c>
      <c r="E305" s="91" t="s">
        <v>759</v>
      </c>
      <c r="F305" s="53" t="s">
        <v>88</v>
      </c>
      <c r="G305" s="56">
        <v>23</v>
      </c>
      <c r="H305" s="56">
        <f t="shared" si="44"/>
        <v>53.7669</v>
      </c>
      <c r="I305" s="58">
        <v>54.31</v>
      </c>
      <c r="J305" s="58">
        <f t="shared" si="41"/>
        <v>68.6603313</v>
      </c>
      <c r="K305" s="58">
        <f t="shared" si="42"/>
        <v>1579.1876198999998</v>
      </c>
      <c r="L305" s="1"/>
      <c r="M305" s="22">
        <f t="shared" si="43"/>
        <v>54.31</v>
      </c>
    </row>
    <row r="306" spans="1:13" s="17" customFormat="1" ht="19.5" customHeight="1" outlineLevel="1">
      <c r="A306" s="18"/>
      <c r="B306" s="53" t="s">
        <v>786</v>
      </c>
      <c r="C306" s="53" t="s">
        <v>229</v>
      </c>
      <c r="D306" s="53" t="s">
        <v>92</v>
      </c>
      <c r="E306" s="91" t="s">
        <v>162</v>
      </c>
      <c r="F306" s="53" t="s">
        <v>88</v>
      </c>
      <c r="G306" s="56">
        <v>1</v>
      </c>
      <c r="H306" s="56">
        <f t="shared" si="44"/>
        <v>1241.163</v>
      </c>
      <c r="I306" s="58">
        <v>1253.7</v>
      </c>
      <c r="J306" s="58">
        <f t="shared" si="41"/>
        <v>1584.9651509999999</v>
      </c>
      <c r="K306" s="58">
        <f t="shared" si="42"/>
        <v>1584.9651509999999</v>
      </c>
      <c r="L306" s="1"/>
      <c r="M306" s="22">
        <f t="shared" si="43"/>
        <v>1253.7</v>
      </c>
    </row>
    <row r="307" spans="1:13" s="17" customFormat="1" ht="19.5" customHeight="1" outlineLevel="1">
      <c r="A307" s="18"/>
      <c r="B307" s="53" t="s">
        <v>788</v>
      </c>
      <c r="C307" s="53" t="s">
        <v>228</v>
      </c>
      <c r="D307" s="53" t="s">
        <v>92</v>
      </c>
      <c r="E307" s="91" t="s">
        <v>163</v>
      </c>
      <c r="F307" s="53" t="s">
        <v>88</v>
      </c>
      <c r="G307" s="56">
        <v>1</v>
      </c>
      <c r="H307" s="56">
        <f t="shared" si="44"/>
        <v>1035.738</v>
      </c>
      <c r="I307" s="58">
        <v>1046.2</v>
      </c>
      <c r="J307" s="58">
        <f t="shared" si="41"/>
        <v>1322.637426</v>
      </c>
      <c r="K307" s="58">
        <f t="shared" si="42"/>
        <v>1322.637426</v>
      </c>
      <c r="L307" s="1"/>
      <c r="M307" s="22">
        <f t="shared" si="43"/>
        <v>1046.2</v>
      </c>
    </row>
    <row r="308" spans="1:13" s="17" customFormat="1" ht="19.5" customHeight="1" outlineLevel="1">
      <c r="A308" s="18"/>
      <c r="B308" s="67"/>
      <c r="C308" s="68"/>
      <c r="D308" s="68"/>
      <c r="E308" s="68"/>
      <c r="F308" s="68"/>
      <c r="G308" s="68"/>
      <c r="H308" s="56"/>
      <c r="I308" s="69" t="s">
        <v>250</v>
      </c>
      <c r="J308" s="58"/>
      <c r="K308" s="156">
        <f>SUM(K277:K307)</f>
        <v>27126.790822989005</v>
      </c>
      <c r="L308" s="1"/>
      <c r="M308" s="22" t="str">
        <f t="shared" si="43"/>
        <v>Subtotal </v>
      </c>
    </row>
    <row r="309" spans="1:13" s="17" customFormat="1" ht="19.5" customHeight="1">
      <c r="A309" s="18"/>
      <c r="B309" s="48"/>
      <c r="C309" s="48"/>
      <c r="D309" s="48"/>
      <c r="E309" s="49"/>
      <c r="F309" s="48"/>
      <c r="G309" s="50"/>
      <c r="H309" s="56"/>
      <c r="I309" s="51"/>
      <c r="J309" s="58"/>
      <c r="K309" s="72"/>
      <c r="L309" s="1"/>
      <c r="M309" s="22">
        <f t="shared" si="43"/>
        <v>0</v>
      </c>
    </row>
    <row r="310" spans="1:13" s="17" customFormat="1" ht="19.5" customHeight="1">
      <c r="A310" s="128"/>
      <c r="B310" s="86">
        <v>15</v>
      </c>
      <c r="C310" s="86"/>
      <c r="D310" s="86"/>
      <c r="E310" s="87" t="s">
        <v>25</v>
      </c>
      <c r="F310" s="87"/>
      <c r="G310" s="129"/>
      <c r="H310" s="130"/>
      <c r="I310" s="129"/>
      <c r="J310" s="131"/>
      <c r="K310" s="131">
        <f>K339</f>
        <v>30523.338404729995</v>
      </c>
      <c r="M310" s="22">
        <f t="shared" si="43"/>
        <v>0</v>
      </c>
    </row>
    <row r="311" spans="1:13" s="17" customFormat="1" ht="39.75" customHeight="1" outlineLevel="1">
      <c r="A311" s="18"/>
      <c r="B311" s="53" t="s">
        <v>56</v>
      </c>
      <c r="C311" s="53" t="s">
        <v>415</v>
      </c>
      <c r="D311" s="53" t="s">
        <v>114</v>
      </c>
      <c r="E311" s="91" t="s">
        <v>654</v>
      </c>
      <c r="F311" s="53" t="s">
        <v>88</v>
      </c>
      <c r="G311" s="56">
        <v>2</v>
      </c>
      <c r="H311" s="56">
        <f t="shared" si="44"/>
        <v>726.9867</v>
      </c>
      <c r="I311" s="124">
        <v>734.33</v>
      </c>
      <c r="J311" s="58">
        <f t="shared" si="41"/>
        <v>928.3620159</v>
      </c>
      <c r="K311" s="58">
        <f>SUM(G311*J311)</f>
        <v>1856.7240318</v>
      </c>
      <c r="L311" s="1"/>
      <c r="M311" s="22">
        <f t="shared" si="43"/>
        <v>734.33</v>
      </c>
    </row>
    <row r="312" spans="1:13" ht="30" customHeight="1" outlineLevel="1">
      <c r="A312" s="18"/>
      <c r="B312" s="53" t="s">
        <v>57</v>
      </c>
      <c r="C312" s="53">
        <v>6021</v>
      </c>
      <c r="D312" s="53" t="s">
        <v>92</v>
      </c>
      <c r="E312" s="91" t="s">
        <v>641</v>
      </c>
      <c r="F312" s="53" t="s">
        <v>88</v>
      </c>
      <c r="G312" s="56">
        <v>2</v>
      </c>
      <c r="H312" s="56">
        <f t="shared" si="44"/>
        <v>171.5175</v>
      </c>
      <c r="I312" s="126">
        <v>173.25</v>
      </c>
      <c r="J312" s="58">
        <f t="shared" si="41"/>
        <v>219.0278475</v>
      </c>
      <c r="K312" s="58">
        <f>SUM(G312*J312)</f>
        <v>438.055695</v>
      </c>
      <c r="M312" s="22">
        <f t="shared" si="43"/>
        <v>173.25</v>
      </c>
    </row>
    <row r="313" spans="1:13" ht="39.75" customHeight="1" outlineLevel="1">
      <c r="A313" s="18"/>
      <c r="B313" s="53" t="s">
        <v>58</v>
      </c>
      <c r="C313" s="94">
        <v>72739</v>
      </c>
      <c r="D313" s="53" t="s">
        <v>92</v>
      </c>
      <c r="E313" s="91" t="s">
        <v>497</v>
      </c>
      <c r="F313" s="53" t="s">
        <v>88</v>
      </c>
      <c r="G313" s="56">
        <v>10</v>
      </c>
      <c r="H313" s="56">
        <f t="shared" si="44"/>
        <v>339.2631</v>
      </c>
      <c r="I313" s="126">
        <v>342.69</v>
      </c>
      <c r="J313" s="58">
        <f t="shared" si="41"/>
        <v>433.2389787</v>
      </c>
      <c r="K313" s="58">
        <f>SUM(G313*J313)</f>
        <v>4332.389787</v>
      </c>
      <c r="M313" s="22">
        <f t="shared" si="43"/>
        <v>342.69</v>
      </c>
    </row>
    <row r="314" spans="1:13" ht="30" customHeight="1" outlineLevel="1">
      <c r="A314" s="18"/>
      <c r="B314" s="53" t="s">
        <v>456</v>
      </c>
      <c r="C314" s="94">
        <v>40729</v>
      </c>
      <c r="D314" s="53" t="s">
        <v>92</v>
      </c>
      <c r="E314" s="91" t="s">
        <v>642</v>
      </c>
      <c r="F314" s="53" t="s">
        <v>88</v>
      </c>
      <c r="G314" s="56">
        <v>14</v>
      </c>
      <c r="H314" s="56">
        <f t="shared" si="44"/>
        <v>187.02089999999998</v>
      </c>
      <c r="I314" s="126">
        <v>188.91</v>
      </c>
      <c r="J314" s="58">
        <f t="shared" si="41"/>
        <v>238.82568929999996</v>
      </c>
      <c r="K314" s="58">
        <f>SUM(G314*J314)</f>
        <v>3343.5596501999994</v>
      </c>
      <c r="M314" s="22">
        <f t="shared" si="43"/>
        <v>188.91</v>
      </c>
    </row>
    <row r="315" spans="1:13" ht="45" customHeight="1" outlineLevel="1">
      <c r="A315" s="18"/>
      <c r="B315" s="53" t="s">
        <v>59</v>
      </c>
      <c r="C315" s="53">
        <v>86901</v>
      </c>
      <c r="D315" s="53" t="s">
        <v>92</v>
      </c>
      <c r="E315" s="91" t="s">
        <v>155</v>
      </c>
      <c r="F315" s="53" t="s">
        <v>88</v>
      </c>
      <c r="G315" s="56">
        <v>13</v>
      </c>
      <c r="H315" s="56">
        <f t="shared" si="44"/>
        <v>86.5755</v>
      </c>
      <c r="I315" s="126">
        <v>87.45</v>
      </c>
      <c r="J315" s="58">
        <f t="shared" si="41"/>
        <v>110.55691350000001</v>
      </c>
      <c r="K315" s="58">
        <f>SUM(G315*J315)</f>
        <v>1437.2398755000002</v>
      </c>
      <c r="M315" s="22">
        <f t="shared" si="43"/>
        <v>87.45</v>
      </c>
    </row>
    <row r="316" spans="1:13" ht="45" customHeight="1" outlineLevel="1">
      <c r="A316" s="18"/>
      <c r="B316" s="53" t="s">
        <v>60</v>
      </c>
      <c r="C316" s="53"/>
      <c r="D316" s="53" t="s">
        <v>4</v>
      </c>
      <c r="E316" s="91" t="s">
        <v>159</v>
      </c>
      <c r="F316" s="53" t="s">
        <v>88</v>
      </c>
      <c r="G316" s="56">
        <v>3</v>
      </c>
      <c r="H316" s="56">
        <f t="shared" si="44"/>
        <v>918.4428</v>
      </c>
      <c r="I316" s="126">
        <v>927.72</v>
      </c>
      <c r="J316" s="58">
        <f t="shared" si="41"/>
        <v>1172.8514556</v>
      </c>
      <c r="K316" s="58">
        <f>SUM(G316*I316)</f>
        <v>2783.16</v>
      </c>
      <c r="M316" s="22">
        <f t="shared" si="43"/>
        <v>927.72</v>
      </c>
    </row>
    <row r="317" spans="1:13" ht="45" customHeight="1" outlineLevel="1">
      <c r="A317" s="18"/>
      <c r="B317" s="53" t="s">
        <v>61</v>
      </c>
      <c r="C317" s="53">
        <v>86936</v>
      </c>
      <c r="D317" s="53" t="s">
        <v>92</v>
      </c>
      <c r="E317" s="91" t="s">
        <v>160</v>
      </c>
      <c r="F317" s="53" t="s">
        <v>71</v>
      </c>
      <c r="G317" s="56">
        <v>9</v>
      </c>
      <c r="H317" s="56">
        <f t="shared" si="44"/>
        <v>232.72920000000002</v>
      </c>
      <c r="I317" s="126">
        <v>235.08</v>
      </c>
      <c r="J317" s="58">
        <f t="shared" si="41"/>
        <v>297.1951884</v>
      </c>
      <c r="K317" s="58">
        <f aca="true" t="shared" si="45" ref="K317:K338">SUM(G317*J317)</f>
        <v>2674.7566956</v>
      </c>
      <c r="M317" s="22">
        <f t="shared" si="43"/>
        <v>235.08</v>
      </c>
    </row>
    <row r="318" spans="1:13" ht="19.5" customHeight="1" outlineLevel="1">
      <c r="A318" s="18"/>
      <c r="B318" s="53" t="s">
        <v>62</v>
      </c>
      <c r="C318" s="53"/>
      <c r="D318" s="53" t="s">
        <v>4</v>
      </c>
      <c r="E318" s="91" t="s">
        <v>455</v>
      </c>
      <c r="F318" s="53" t="s">
        <v>88</v>
      </c>
      <c r="G318" s="56">
        <v>2</v>
      </c>
      <c r="H318" s="56">
        <f t="shared" si="44"/>
        <v>60.2019</v>
      </c>
      <c r="I318" s="126">
        <v>60.81</v>
      </c>
      <c r="J318" s="58">
        <f t="shared" si="41"/>
        <v>76.8778263</v>
      </c>
      <c r="K318" s="58">
        <f t="shared" si="45"/>
        <v>153.7556526</v>
      </c>
      <c r="M318" s="22">
        <f t="shared" si="43"/>
        <v>60.81</v>
      </c>
    </row>
    <row r="319" spans="1:13" ht="30" customHeight="1" outlineLevel="1">
      <c r="A319" s="18"/>
      <c r="B319" s="53" t="s">
        <v>63</v>
      </c>
      <c r="C319" s="53"/>
      <c r="D319" s="53" t="s">
        <v>4</v>
      </c>
      <c r="E319" s="91" t="s">
        <v>645</v>
      </c>
      <c r="F319" s="53" t="s">
        <v>88</v>
      </c>
      <c r="G319" s="56">
        <v>3</v>
      </c>
      <c r="H319" s="56">
        <f t="shared" si="44"/>
        <v>65.66669999999999</v>
      </c>
      <c r="I319" s="126">
        <v>66.33</v>
      </c>
      <c r="J319" s="58">
        <f t="shared" si="41"/>
        <v>83.85637589999999</v>
      </c>
      <c r="K319" s="58">
        <f t="shared" si="45"/>
        <v>251.56912769999997</v>
      </c>
      <c r="M319" s="22">
        <f t="shared" si="43"/>
        <v>66.33</v>
      </c>
    </row>
    <row r="320" spans="1:13" ht="30" customHeight="1" outlineLevel="1">
      <c r="A320" s="18"/>
      <c r="B320" s="53" t="s">
        <v>64</v>
      </c>
      <c r="C320" s="53">
        <v>86904</v>
      </c>
      <c r="D320" s="53" t="s">
        <v>92</v>
      </c>
      <c r="E320" s="91" t="s">
        <v>646</v>
      </c>
      <c r="F320" s="53" t="s">
        <v>88</v>
      </c>
      <c r="G320" s="56">
        <v>3</v>
      </c>
      <c r="H320" s="56">
        <f t="shared" si="44"/>
        <v>76.0419</v>
      </c>
      <c r="I320" s="126">
        <v>76.81</v>
      </c>
      <c r="J320" s="58">
        <f t="shared" si="41"/>
        <v>97.1055063</v>
      </c>
      <c r="K320" s="58">
        <f t="shared" si="45"/>
        <v>291.3165189</v>
      </c>
      <c r="M320" s="22">
        <f t="shared" si="43"/>
        <v>76.81</v>
      </c>
    </row>
    <row r="321" spans="1:13" ht="30" customHeight="1" outlineLevel="1">
      <c r="A321" s="18"/>
      <c r="B321" s="53" t="s">
        <v>65</v>
      </c>
      <c r="C321" s="53">
        <v>86919</v>
      </c>
      <c r="D321" s="53" t="s">
        <v>92</v>
      </c>
      <c r="E321" s="91" t="s">
        <v>657</v>
      </c>
      <c r="F321" s="53" t="s">
        <v>88</v>
      </c>
      <c r="G321" s="56">
        <v>5</v>
      </c>
      <c r="H321" s="56">
        <f t="shared" si="44"/>
        <v>283.23900000000003</v>
      </c>
      <c r="I321" s="126">
        <v>286.1</v>
      </c>
      <c r="J321" s="58">
        <f t="shared" si="41"/>
        <v>361.696203</v>
      </c>
      <c r="K321" s="58">
        <f t="shared" si="45"/>
        <v>1808.481015</v>
      </c>
      <c r="M321" s="22">
        <f t="shared" si="43"/>
        <v>286.1</v>
      </c>
    </row>
    <row r="322" spans="1:13" ht="30" customHeight="1" outlineLevel="1">
      <c r="A322" s="18"/>
      <c r="B322" s="53" t="s">
        <v>298</v>
      </c>
      <c r="C322" s="53">
        <v>9535</v>
      </c>
      <c r="D322" s="53" t="s">
        <v>92</v>
      </c>
      <c r="E322" s="91" t="s">
        <v>157</v>
      </c>
      <c r="F322" s="53" t="s">
        <v>88</v>
      </c>
      <c r="G322" s="56">
        <v>10</v>
      </c>
      <c r="H322" s="56">
        <f t="shared" si="44"/>
        <v>49.440599999999996</v>
      </c>
      <c r="I322" s="126">
        <v>49.94</v>
      </c>
      <c r="J322" s="58">
        <f t="shared" si="41"/>
        <v>63.1356462</v>
      </c>
      <c r="K322" s="58">
        <f t="shared" si="45"/>
        <v>631.356462</v>
      </c>
      <c r="M322" s="22">
        <f t="shared" si="43"/>
        <v>49.94</v>
      </c>
    </row>
    <row r="323" spans="1:13" ht="30" customHeight="1" outlineLevel="1">
      <c r="A323" s="18"/>
      <c r="B323" s="53" t="s">
        <v>66</v>
      </c>
      <c r="C323" s="94" t="s">
        <v>414</v>
      </c>
      <c r="D323" s="95" t="s">
        <v>114</v>
      </c>
      <c r="E323" s="91" t="s">
        <v>643</v>
      </c>
      <c r="F323" s="53" t="s">
        <v>88</v>
      </c>
      <c r="G323" s="56">
        <v>2</v>
      </c>
      <c r="H323" s="56">
        <f t="shared" si="44"/>
        <v>545.1435</v>
      </c>
      <c r="I323" s="124">
        <v>550.65</v>
      </c>
      <c r="J323" s="58">
        <f t="shared" si="41"/>
        <v>696.1482495</v>
      </c>
      <c r="K323" s="58">
        <f t="shared" si="45"/>
        <v>1392.296499</v>
      </c>
      <c r="M323" s="22">
        <f t="shared" si="43"/>
        <v>550.65</v>
      </c>
    </row>
    <row r="324" spans="1:13" ht="19.5" customHeight="1" outlineLevel="1">
      <c r="A324" s="18"/>
      <c r="B324" s="53" t="s">
        <v>67</v>
      </c>
      <c r="C324" s="53"/>
      <c r="D324" s="53" t="s">
        <v>4</v>
      </c>
      <c r="E324" s="91" t="s">
        <v>644</v>
      </c>
      <c r="F324" s="53" t="s">
        <v>88</v>
      </c>
      <c r="G324" s="56">
        <v>2</v>
      </c>
      <c r="H324" s="56">
        <f t="shared" si="44"/>
        <v>34.273799999999994</v>
      </c>
      <c r="I324" s="126">
        <v>34.62</v>
      </c>
      <c r="J324" s="58">
        <f t="shared" si="41"/>
        <v>43.76764259999999</v>
      </c>
      <c r="K324" s="58">
        <f t="shared" si="45"/>
        <v>87.53528519999998</v>
      </c>
      <c r="M324" s="22">
        <f t="shared" si="43"/>
        <v>34.62</v>
      </c>
    </row>
    <row r="325" spans="1:13" s="17" customFormat="1" ht="19.5" customHeight="1" outlineLevel="1">
      <c r="A325" s="18"/>
      <c r="B325" s="53" t="s">
        <v>68</v>
      </c>
      <c r="C325" s="53"/>
      <c r="D325" s="53" t="s">
        <v>4</v>
      </c>
      <c r="E325" s="91" t="s">
        <v>153</v>
      </c>
      <c r="F325" s="53" t="s">
        <v>88</v>
      </c>
      <c r="G325" s="56">
        <v>14</v>
      </c>
      <c r="H325" s="56">
        <f t="shared" si="44"/>
        <v>26.4132</v>
      </c>
      <c r="I325" s="126">
        <v>26.68</v>
      </c>
      <c r="J325" s="58">
        <f t="shared" si="41"/>
        <v>33.729656399999996</v>
      </c>
      <c r="K325" s="58">
        <f t="shared" si="45"/>
        <v>472.2151895999999</v>
      </c>
      <c r="L325" s="1"/>
      <c r="M325" s="22">
        <f t="shared" si="43"/>
        <v>26.68</v>
      </c>
    </row>
    <row r="326" spans="1:13" s="17" customFormat="1" ht="30" customHeight="1" outlineLevel="1">
      <c r="A326" s="18"/>
      <c r="B326" s="53" t="s">
        <v>69</v>
      </c>
      <c r="C326" s="94"/>
      <c r="D326" s="94" t="s">
        <v>4</v>
      </c>
      <c r="E326" s="91" t="s">
        <v>152</v>
      </c>
      <c r="F326" s="53" t="s">
        <v>71</v>
      </c>
      <c r="G326" s="56">
        <v>3</v>
      </c>
      <c r="H326" s="56">
        <f t="shared" si="44"/>
        <v>114.70139999999999</v>
      </c>
      <c r="I326" s="126">
        <v>115.86</v>
      </c>
      <c r="J326" s="58">
        <f t="shared" si="41"/>
        <v>146.4736878</v>
      </c>
      <c r="K326" s="58">
        <f t="shared" si="45"/>
        <v>439.4210634</v>
      </c>
      <c r="L326" s="1"/>
      <c r="M326" s="22">
        <f t="shared" si="43"/>
        <v>115.86</v>
      </c>
    </row>
    <row r="327" spans="1:13" s="17" customFormat="1" ht="19.5" customHeight="1" outlineLevel="1">
      <c r="A327" s="18"/>
      <c r="B327" s="53" t="s">
        <v>70</v>
      </c>
      <c r="C327" s="53"/>
      <c r="D327" s="53" t="s">
        <v>4</v>
      </c>
      <c r="E327" s="91" t="s">
        <v>655</v>
      </c>
      <c r="F327" s="53" t="s">
        <v>88</v>
      </c>
      <c r="G327" s="56">
        <v>2</v>
      </c>
      <c r="H327" s="56">
        <f t="shared" si="44"/>
        <v>131.28390000000002</v>
      </c>
      <c r="I327" s="126">
        <v>132.61</v>
      </c>
      <c r="J327" s="58">
        <f t="shared" si="41"/>
        <v>167.6495403</v>
      </c>
      <c r="K327" s="58">
        <f t="shared" si="45"/>
        <v>335.2990806</v>
      </c>
      <c r="L327" s="1"/>
      <c r="M327" s="22">
        <f t="shared" si="43"/>
        <v>132.61</v>
      </c>
    </row>
    <row r="328" spans="1:13" ht="30" customHeight="1" outlineLevel="1">
      <c r="A328" s="18"/>
      <c r="B328" s="53" t="s">
        <v>959</v>
      </c>
      <c r="C328" s="53"/>
      <c r="D328" s="53" t="s">
        <v>4</v>
      </c>
      <c r="E328" s="91" t="s">
        <v>650</v>
      </c>
      <c r="F328" s="53" t="s">
        <v>88</v>
      </c>
      <c r="G328" s="56">
        <v>2</v>
      </c>
      <c r="H328" s="56">
        <f t="shared" si="44"/>
        <v>136.7784</v>
      </c>
      <c r="I328" s="126">
        <v>138.16</v>
      </c>
      <c r="J328" s="58">
        <f t="shared" si="41"/>
        <v>174.6660168</v>
      </c>
      <c r="K328" s="58">
        <f t="shared" si="45"/>
        <v>349.3320336</v>
      </c>
      <c r="M328" s="22">
        <f t="shared" si="43"/>
        <v>138.16</v>
      </c>
    </row>
    <row r="329" spans="1:13" ht="30" customHeight="1" outlineLevel="1">
      <c r="A329" s="18"/>
      <c r="B329" s="53" t="s">
        <v>299</v>
      </c>
      <c r="C329" s="53">
        <v>73663</v>
      </c>
      <c r="D329" s="53" t="s">
        <v>92</v>
      </c>
      <c r="E329" s="91" t="s">
        <v>158</v>
      </c>
      <c r="F329" s="53" t="s">
        <v>88</v>
      </c>
      <c r="G329" s="56">
        <v>10</v>
      </c>
      <c r="H329" s="56">
        <f t="shared" si="44"/>
        <v>92.3472</v>
      </c>
      <c r="I329" s="126">
        <v>93.28</v>
      </c>
      <c r="J329" s="58">
        <f t="shared" si="41"/>
        <v>117.92737439999999</v>
      </c>
      <c r="K329" s="58">
        <f t="shared" si="45"/>
        <v>1179.2737439999999</v>
      </c>
      <c r="M329" s="22">
        <f t="shared" si="43"/>
        <v>93.28</v>
      </c>
    </row>
    <row r="330" spans="1:13" ht="27" customHeight="1" outlineLevel="1">
      <c r="A330" s="18"/>
      <c r="B330" s="53" t="s">
        <v>300</v>
      </c>
      <c r="C330" s="53">
        <v>86909</v>
      </c>
      <c r="D330" s="53" t="s">
        <v>92</v>
      </c>
      <c r="E330" s="91" t="s">
        <v>161</v>
      </c>
      <c r="F330" s="53" t="s">
        <v>88</v>
      </c>
      <c r="G330" s="56">
        <v>12</v>
      </c>
      <c r="H330" s="56">
        <f t="shared" si="44"/>
        <v>58.8951</v>
      </c>
      <c r="I330" s="126">
        <v>59.49</v>
      </c>
      <c r="J330" s="58">
        <f t="shared" si="41"/>
        <v>75.2090427</v>
      </c>
      <c r="K330" s="58">
        <f t="shared" si="45"/>
        <v>902.5085124</v>
      </c>
      <c r="M330" s="22">
        <f t="shared" si="43"/>
        <v>59.49</v>
      </c>
    </row>
    <row r="331" spans="1:13" ht="19.5" customHeight="1" outlineLevel="1">
      <c r="A331" s="18"/>
      <c r="B331" s="53" t="s">
        <v>301</v>
      </c>
      <c r="C331" s="53">
        <v>86916</v>
      </c>
      <c r="D331" s="53" t="s">
        <v>92</v>
      </c>
      <c r="E331" s="91" t="s">
        <v>656</v>
      </c>
      <c r="F331" s="53" t="s">
        <v>88</v>
      </c>
      <c r="G331" s="56">
        <v>11</v>
      </c>
      <c r="H331" s="56">
        <f t="shared" si="44"/>
        <v>11.1276</v>
      </c>
      <c r="I331" s="126">
        <v>11.24</v>
      </c>
      <c r="J331" s="58">
        <f t="shared" si="41"/>
        <v>14.209945199999998</v>
      </c>
      <c r="K331" s="58">
        <f t="shared" si="45"/>
        <v>156.30939719999998</v>
      </c>
      <c r="M331" s="22">
        <f t="shared" si="43"/>
        <v>11.24</v>
      </c>
    </row>
    <row r="332" spans="1:13" ht="27" customHeight="1" outlineLevel="1">
      <c r="A332" s="18"/>
      <c r="B332" s="53" t="s">
        <v>651</v>
      </c>
      <c r="C332" s="53">
        <v>86906</v>
      </c>
      <c r="D332" s="53" t="s">
        <v>92</v>
      </c>
      <c r="E332" s="91" t="s">
        <v>154</v>
      </c>
      <c r="F332" s="53" t="s">
        <v>88</v>
      </c>
      <c r="G332" s="56">
        <v>19</v>
      </c>
      <c r="H332" s="56">
        <f t="shared" si="44"/>
        <v>29.511899999999997</v>
      </c>
      <c r="I332" s="126">
        <v>29.81</v>
      </c>
      <c r="J332" s="58">
        <f t="shared" si="41"/>
        <v>37.686696299999994</v>
      </c>
      <c r="K332" s="58">
        <f t="shared" si="45"/>
        <v>716.0472296999999</v>
      </c>
      <c r="M332" s="22">
        <f t="shared" si="43"/>
        <v>29.81</v>
      </c>
    </row>
    <row r="333" spans="1:13" ht="27" customHeight="1" outlineLevel="1">
      <c r="A333" s="18"/>
      <c r="B333" s="53" t="s">
        <v>302</v>
      </c>
      <c r="C333" s="53"/>
      <c r="D333" s="53" t="s">
        <v>4</v>
      </c>
      <c r="E333" s="91" t="s">
        <v>647</v>
      </c>
      <c r="F333" s="53" t="s">
        <v>88</v>
      </c>
      <c r="G333" s="56">
        <v>17</v>
      </c>
      <c r="H333" s="56">
        <f t="shared" si="44"/>
        <v>53.7273</v>
      </c>
      <c r="I333" s="126">
        <v>54.27</v>
      </c>
      <c r="J333" s="58">
        <f t="shared" si="41"/>
        <v>68.6097621</v>
      </c>
      <c r="K333" s="58">
        <f t="shared" si="45"/>
        <v>1166.3659556999999</v>
      </c>
      <c r="M333" s="22">
        <f t="shared" si="43"/>
        <v>54.27</v>
      </c>
    </row>
    <row r="334" spans="1:13" ht="19.5" customHeight="1" outlineLevel="1">
      <c r="A334" s="18"/>
      <c r="B334" s="53" t="s">
        <v>303</v>
      </c>
      <c r="C334" s="95"/>
      <c r="D334" s="95" t="s">
        <v>4</v>
      </c>
      <c r="E334" s="91" t="s">
        <v>156</v>
      </c>
      <c r="F334" s="53" t="s">
        <v>88</v>
      </c>
      <c r="G334" s="56">
        <v>13</v>
      </c>
      <c r="H334" s="56">
        <f t="shared" si="44"/>
        <v>60.132600000000004</v>
      </c>
      <c r="I334" s="126">
        <v>60.74</v>
      </c>
      <c r="J334" s="58">
        <f t="shared" si="41"/>
        <v>76.7893302</v>
      </c>
      <c r="K334" s="58">
        <f t="shared" si="45"/>
        <v>998.2612925999999</v>
      </c>
      <c r="M334" s="22">
        <f t="shared" si="43"/>
        <v>60.74</v>
      </c>
    </row>
    <row r="335" spans="1:13" ht="30" customHeight="1" outlineLevel="1">
      <c r="A335" s="18"/>
      <c r="B335" s="53" t="s">
        <v>304</v>
      </c>
      <c r="C335" s="53"/>
      <c r="D335" s="53" t="s">
        <v>4</v>
      </c>
      <c r="E335" s="91" t="s">
        <v>648</v>
      </c>
      <c r="F335" s="53" t="s">
        <v>88</v>
      </c>
      <c r="G335" s="56">
        <v>6</v>
      </c>
      <c r="H335" s="56">
        <f t="shared" si="44"/>
        <v>116.1072</v>
      </c>
      <c r="I335" s="126">
        <v>117.28</v>
      </c>
      <c r="J335" s="58">
        <f t="shared" si="41"/>
        <v>148.2688944</v>
      </c>
      <c r="K335" s="58">
        <f t="shared" si="45"/>
        <v>889.6133663999999</v>
      </c>
      <c r="M335" s="22">
        <f t="shared" si="43"/>
        <v>117.28</v>
      </c>
    </row>
    <row r="336" spans="1:13" ht="19.5" customHeight="1" outlineLevel="1">
      <c r="A336" s="18"/>
      <c r="B336" s="53" t="s">
        <v>305</v>
      </c>
      <c r="C336" s="53"/>
      <c r="D336" s="53" t="s">
        <v>4</v>
      </c>
      <c r="E336" s="65" t="s">
        <v>658</v>
      </c>
      <c r="F336" s="53" t="s">
        <v>88</v>
      </c>
      <c r="G336" s="56">
        <v>3</v>
      </c>
      <c r="H336" s="56">
        <f t="shared" si="44"/>
        <v>88.4961</v>
      </c>
      <c r="I336" s="126">
        <v>89.39</v>
      </c>
      <c r="J336" s="58">
        <f aca="true" t="shared" si="46" ref="J336:J396">H336+(H336*27.7%)</f>
        <v>113.0095197</v>
      </c>
      <c r="K336" s="58">
        <f t="shared" si="45"/>
        <v>339.0285591</v>
      </c>
      <c r="M336" s="22">
        <f t="shared" si="43"/>
        <v>89.39</v>
      </c>
    </row>
    <row r="337" spans="1:13" ht="19.5" customHeight="1" outlineLevel="1">
      <c r="A337" s="18"/>
      <c r="B337" s="53" t="s">
        <v>652</v>
      </c>
      <c r="C337" s="53"/>
      <c r="D337" s="53" t="s">
        <v>4</v>
      </c>
      <c r="E337" s="65" t="s">
        <v>649</v>
      </c>
      <c r="F337" s="53" t="s">
        <v>88</v>
      </c>
      <c r="G337" s="56">
        <v>1</v>
      </c>
      <c r="H337" s="56">
        <f t="shared" si="44"/>
        <v>242.04510000000002</v>
      </c>
      <c r="I337" s="126">
        <v>244.49</v>
      </c>
      <c r="J337" s="58">
        <f t="shared" si="46"/>
        <v>309.09159270000004</v>
      </c>
      <c r="K337" s="58">
        <f t="shared" si="45"/>
        <v>309.09159270000004</v>
      </c>
      <c r="M337" s="22">
        <f t="shared" si="43"/>
        <v>244.49</v>
      </c>
    </row>
    <row r="338" spans="1:13" ht="27" customHeight="1" outlineLevel="1">
      <c r="A338" s="18"/>
      <c r="B338" s="53" t="s">
        <v>653</v>
      </c>
      <c r="C338" s="53" t="s">
        <v>419</v>
      </c>
      <c r="D338" s="53" t="s">
        <v>92</v>
      </c>
      <c r="E338" s="65" t="s">
        <v>659</v>
      </c>
      <c r="F338" s="53" t="s">
        <v>105</v>
      </c>
      <c r="G338" s="56">
        <v>9.9</v>
      </c>
      <c r="H338" s="56">
        <f t="shared" si="44"/>
        <v>62.3601</v>
      </c>
      <c r="I338" s="126">
        <v>62.99</v>
      </c>
      <c r="J338" s="58">
        <f t="shared" si="46"/>
        <v>79.6338477</v>
      </c>
      <c r="K338" s="58">
        <f t="shared" si="45"/>
        <v>788.3750922300001</v>
      </c>
      <c r="M338" s="22">
        <f t="shared" si="43"/>
        <v>62.99</v>
      </c>
    </row>
    <row r="339" spans="1:13" ht="19.5" customHeight="1" outlineLevel="1">
      <c r="A339" s="18"/>
      <c r="B339" s="67"/>
      <c r="C339" s="68"/>
      <c r="D339" s="68"/>
      <c r="E339" s="68"/>
      <c r="F339" s="68"/>
      <c r="G339" s="68"/>
      <c r="H339" s="56"/>
      <c r="I339" s="69" t="s">
        <v>250</v>
      </c>
      <c r="J339" s="58"/>
      <c r="K339" s="156">
        <f>SUM(K311:K338)</f>
        <v>30523.338404729995</v>
      </c>
      <c r="M339" s="22" t="str">
        <f t="shared" si="43"/>
        <v>Subtotal </v>
      </c>
    </row>
    <row r="340" spans="1:13" ht="19.5" customHeight="1">
      <c r="A340" s="18"/>
      <c r="B340" s="48"/>
      <c r="C340" s="48"/>
      <c r="D340" s="48"/>
      <c r="E340" s="49"/>
      <c r="F340" s="48"/>
      <c r="G340" s="50"/>
      <c r="H340" s="56"/>
      <c r="I340" s="51"/>
      <c r="J340" s="58"/>
      <c r="K340" s="72"/>
      <c r="M340" s="22">
        <f t="shared" si="43"/>
        <v>0</v>
      </c>
    </row>
    <row r="341" spans="1:13" s="17" customFormat="1" ht="19.5" customHeight="1">
      <c r="A341" s="128"/>
      <c r="B341" s="86">
        <v>16</v>
      </c>
      <c r="C341" s="129"/>
      <c r="D341" s="129"/>
      <c r="E341" s="87" t="s">
        <v>246</v>
      </c>
      <c r="F341" s="87"/>
      <c r="G341" s="129"/>
      <c r="H341" s="130">
        <f t="shared" si="44"/>
        <v>0</v>
      </c>
      <c r="I341" s="129"/>
      <c r="J341" s="131">
        <f t="shared" si="46"/>
        <v>0</v>
      </c>
      <c r="K341" s="127">
        <f>K363</f>
        <v>2414.5402347</v>
      </c>
      <c r="M341" s="22">
        <f t="shared" si="43"/>
        <v>0</v>
      </c>
    </row>
    <row r="342" spans="1:13" ht="19.5" customHeight="1" outlineLevel="1">
      <c r="A342" s="18"/>
      <c r="B342" s="53" t="s">
        <v>306</v>
      </c>
      <c r="C342" s="53" t="s">
        <v>425</v>
      </c>
      <c r="D342" s="53" t="s">
        <v>92</v>
      </c>
      <c r="E342" s="65" t="s">
        <v>535</v>
      </c>
      <c r="F342" s="53" t="s">
        <v>90</v>
      </c>
      <c r="G342" s="56">
        <v>0.78</v>
      </c>
      <c r="H342" s="56">
        <f t="shared" si="44"/>
        <v>327.7098</v>
      </c>
      <c r="I342" s="58">
        <v>331.02</v>
      </c>
      <c r="J342" s="58">
        <f t="shared" si="46"/>
        <v>418.48541459999996</v>
      </c>
      <c r="K342" s="58">
        <f aca="true" t="shared" si="47" ref="K342:K362">SUM(G342*J342)</f>
        <v>326.41862338799996</v>
      </c>
      <c r="M342" s="22">
        <f t="shared" si="43"/>
        <v>331.02</v>
      </c>
    </row>
    <row r="343" spans="1:13" ht="19.5" customHeight="1" outlineLevel="1">
      <c r="A343" s="18"/>
      <c r="B343" s="53" t="s">
        <v>307</v>
      </c>
      <c r="C343" s="53">
        <v>85014</v>
      </c>
      <c r="D343" s="53" t="s">
        <v>92</v>
      </c>
      <c r="E343" s="65" t="s">
        <v>688</v>
      </c>
      <c r="F343" s="53" t="s">
        <v>93</v>
      </c>
      <c r="G343" s="56">
        <v>0.32</v>
      </c>
      <c r="H343" s="56">
        <f t="shared" si="44"/>
        <v>337.2633</v>
      </c>
      <c r="I343" s="58">
        <v>340.67</v>
      </c>
      <c r="J343" s="58">
        <f t="shared" si="46"/>
        <v>430.6852341</v>
      </c>
      <c r="K343" s="58">
        <f t="shared" si="47"/>
        <v>137.819274912</v>
      </c>
      <c r="M343" s="22">
        <f t="shared" si="43"/>
        <v>340.67</v>
      </c>
    </row>
    <row r="344" spans="1:13" ht="19.5" customHeight="1" outlineLevel="1">
      <c r="A344" s="18"/>
      <c r="B344" s="53" t="s">
        <v>308</v>
      </c>
      <c r="C344" s="53" t="s">
        <v>226</v>
      </c>
      <c r="D344" s="53" t="s">
        <v>92</v>
      </c>
      <c r="E344" s="65" t="s">
        <v>933</v>
      </c>
      <c r="F344" s="53" t="s">
        <v>105</v>
      </c>
      <c r="G344" s="56">
        <v>22</v>
      </c>
      <c r="H344" s="56">
        <f t="shared" si="44"/>
        <v>17.7606</v>
      </c>
      <c r="I344" s="58">
        <v>17.94</v>
      </c>
      <c r="J344" s="58">
        <f t="shared" si="46"/>
        <v>22.680286199999998</v>
      </c>
      <c r="K344" s="58">
        <f t="shared" si="47"/>
        <v>498.9662963999999</v>
      </c>
      <c r="M344" s="22">
        <f t="shared" si="43"/>
        <v>17.94</v>
      </c>
    </row>
    <row r="345" spans="1:13" ht="19.5" customHeight="1" outlineLevel="1" collapsed="1">
      <c r="A345" s="18"/>
      <c r="B345" s="53" t="s">
        <v>309</v>
      </c>
      <c r="C345" s="53" t="s">
        <v>548</v>
      </c>
      <c r="D345" s="53" t="s">
        <v>114</v>
      </c>
      <c r="E345" s="65" t="s">
        <v>547</v>
      </c>
      <c r="F345" s="53" t="s">
        <v>105</v>
      </c>
      <c r="G345" s="56">
        <v>22</v>
      </c>
      <c r="H345" s="56">
        <f t="shared" si="44"/>
        <v>11.3652</v>
      </c>
      <c r="I345" s="64">
        <v>11.48</v>
      </c>
      <c r="J345" s="58">
        <f t="shared" si="46"/>
        <v>14.5133604</v>
      </c>
      <c r="K345" s="58">
        <f t="shared" si="47"/>
        <v>319.2939288</v>
      </c>
      <c r="M345" s="22">
        <f t="shared" si="43"/>
        <v>11.48</v>
      </c>
    </row>
    <row r="346" spans="1:13" ht="19.5" customHeight="1" outlineLevel="1">
      <c r="A346" s="18"/>
      <c r="B346" s="53" t="s">
        <v>310</v>
      </c>
      <c r="C346" s="53"/>
      <c r="D346" s="53" t="s">
        <v>4</v>
      </c>
      <c r="E346" s="65" t="s">
        <v>689</v>
      </c>
      <c r="F346" s="53" t="s">
        <v>88</v>
      </c>
      <c r="G346" s="56">
        <v>2</v>
      </c>
      <c r="H346" s="56">
        <f t="shared" si="44"/>
        <v>12.652199999999999</v>
      </c>
      <c r="I346" s="58">
        <v>12.78</v>
      </c>
      <c r="J346" s="58">
        <f t="shared" si="46"/>
        <v>16.1568594</v>
      </c>
      <c r="K346" s="58">
        <f t="shared" si="47"/>
        <v>32.3137188</v>
      </c>
      <c r="M346" s="22">
        <f aca="true" t="shared" si="48" ref="M346:M409">I346</f>
        <v>12.78</v>
      </c>
    </row>
    <row r="347" spans="1:13" ht="19.5" customHeight="1" outlineLevel="1">
      <c r="A347" s="18"/>
      <c r="B347" s="53" t="s">
        <v>311</v>
      </c>
      <c r="C347" s="53"/>
      <c r="D347" s="53" t="s">
        <v>4</v>
      </c>
      <c r="E347" s="65" t="s">
        <v>164</v>
      </c>
      <c r="F347" s="53" t="s">
        <v>88</v>
      </c>
      <c r="G347" s="56">
        <v>4</v>
      </c>
      <c r="H347" s="56">
        <f t="shared" si="44"/>
        <v>88.6842</v>
      </c>
      <c r="I347" s="58">
        <v>89.58</v>
      </c>
      <c r="J347" s="58">
        <f t="shared" si="46"/>
        <v>113.24972340000001</v>
      </c>
      <c r="K347" s="58">
        <f t="shared" si="47"/>
        <v>452.99889360000003</v>
      </c>
      <c r="M347" s="22">
        <f t="shared" si="48"/>
        <v>89.58</v>
      </c>
    </row>
    <row r="348" spans="1:13" s="17" customFormat="1" ht="19.5" customHeight="1" outlineLevel="1">
      <c r="A348" s="18"/>
      <c r="B348" s="53" t="s">
        <v>312</v>
      </c>
      <c r="C348" s="53"/>
      <c r="D348" s="53" t="s">
        <v>4</v>
      </c>
      <c r="E348" s="65" t="s">
        <v>522</v>
      </c>
      <c r="F348" s="53" t="s">
        <v>88</v>
      </c>
      <c r="G348" s="56">
        <v>3</v>
      </c>
      <c r="H348" s="56">
        <f t="shared" si="44"/>
        <v>2.0988</v>
      </c>
      <c r="I348" s="58">
        <v>2.12</v>
      </c>
      <c r="J348" s="58">
        <f t="shared" si="46"/>
        <v>2.6801676000000003</v>
      </c>
      <c r="K348" s="58">
        <f t="shared" si="47"/>
        <v>8.0405028</v>
      </c>
      <c r="L348" s="1"/>
      <c r="M348" s="22">
        <f t="shared" si="48"/>
        <v>2.12</v>
      </c>
    </row>
    <row r="349" spans="1:13" s="17" customFormat="1" ht="19.5" customHeight="1" outlineLevel="1">
      <c r="A349" s="18"/>
      <c r="B349" s="53" t="s">
        <v>313</v>
      </c>
      <c r="C349" s="53"/>
      <c r="D349" s="53" t="s">
        <v>4</v>
      </c>
      <c r="E349" s="65" t="s">
        <v>523</v>
      </c>
      <c r="F349" s="53" t="s">
        <v>88</v>
      </c>
      <c r="G349" s="56">
        <v>6</v>
      </c>
      <c r="H349" s="56">
        <f t="shared" si="44"/>
        <v>2.5641</v>
      </c>
      <c r="I349" s="58">
        <v>2.59</v>
      </c>
      <c r="J349" s="58">
        <f t="shared" si="46"/>
        <v>3.2743556999999996</v>
      </c>
      <c r="K349" s="58">
        <f t="shared" si="47"/>
        <v>19.6461342</v>
      </c>
      <c r="L349" s="1"/>
      <c r="M349" s="22">
        <f t="shared" si="48"/>
        <v>2.59</v>
      </c>
    </row>
    <row r="350" spans="1:13" s="17" customFormat="1" ht="19.5" customHeight="1" outlineLevel="1">
      <c r="A350" s="18"/>
      <c r="B350" s="53" t="s">
        <v>518</v>
      </c>
      <c r="C350" s="53"/>
      <c r="D350" s="53" t="s">
        <v>4</v>
      </c>
      <c r="E350" s="65" t="s">
        <v>526</v>
      </c>
      <c r="F350" s="53" t="s">
        <v>88</v>
      </c>
      <c r="G350" s="56">
        <v>4</v>
      </c>
      <c r="H350" s="56">
        <f t="shared" si="44"/>
        <v>2.6532</v>
      </c>
      <c r="I350" s="58">
        <v>2.68</v>
      </c>
      <c r="J350" s="58">
        <f t="shared" si="46"/>
        <v>3.3881364</v>
      </c>
      <c r="K350" s="58">
        <f t="shared" si="47"/>
        <v>13.5525456</v>
      </c>
      <c r="L350" s="1"/>
      <c r="M350" s="22">
        <f t="shared" si="48"/>
        <v>2.68</v>
      </c>
    </row>
    <row r="351" spans="1:13" s="17" customFormat="1" ht="19.5" customHeight="1" outlineLevel="1">
      <c r="A351" s="18"/>
      <c r="B351" s="53" t="s">
        <v>519</v>
      </c>
      <c r="C351" s="53"/>
      <c r="D351" s="53" t="s">
        <v>4</v>
      </c>
      <c r="E351" s="65" t="s">
        <v>532</v>
      </c>
      <c r="F351" s="53" t="s">
        <v>88</v>
      </c>
      <c r="G351" s="56">
        <v>4</v>
      </c>
      <c r="H351" s="56">
        <f t="shared" si="44"/>
        <v>3.7125</v>
      </c>
      <c r="I351" s="58">
        <v>3.75</v>
      </c>
      <c r="J351" s="58">
        <f t="shared" si="46"/>
        <v>4.7408624999999995</v>
      </c>
      <c r="K351" s="58">
        <f t="shared" si="47"/>
        <v>18.963449999999998</v>
      </c>
      <c r="L351" s="1"/>
      <c r="M351" s="22">
        <f t="shared" si="48"/>
        <v>3.75</v>
      </c>
    </row>
    <row r="352" spans="1:13" s="17" customFormat="1" ht="19.5" customHeight="1" outlineLevel="1">
      <c r="A352" s="18"/>
      <c r="B352" s="53" t="s">
        <v>536</v>
      </c>
      <c r="C352" s="53"/>
      <c r="D352" s="53" t="s">
        <v>4</v>
      </c>
      <c r="E352" s="65" t="s">
        <v>524</v>
      </c>
      <c r="F352" s="53" t="s">
        <v>88</v>
      </c>
      <c r="G352" s="56">
        <v>1</v>
      </c>
      <c r="H352" s="56">
        <f t="shared" si="44"/>
        <v>4.4946</v>
      </c>
      <c r="I352" s="58">
        <v>4.54</v>
      </c>
      <c r="J352" s="58">
        <f t="shared" si="46"/>
        <v>5.7396042000000005</v>
      </c>
      <c r="K352" s="58">
        <f t="shared" si="47"/>
        <v>5.7396042000000005</v>
      </c>
      <c r="L352" s="1"/>
      <c r="M352" s="22">
        <f t="shared" si="48"/>
        <v>4.54</v>
      </c>
    </row>
    <row r="353" spans="1:13" s="17" customFormat="1" ht="19.5" customHeight="1" outlineLevel="1">
      <c r="A353" s="18"/>
      <c r="B353" s="53" t="s">
        <v>537</v>
      </c>
      <c r="C353" s="53"/>
      <c r="D353" s="53" t="s">
        <v>4</v>
      </c>
      <c r="E353" s="65" t="s">
        <v>525</v>
      </c>
      <c r="F353" s="53" t="s">
        <v>88</v>
      </c>
      <c r="G353" s="56">
        <v>1</v>
      </c>
      <c r="H353" s="56">
        <f t="shared" si="44"/>
        <v>4.5045</v>
      </c>
      <c r="I353" s="58">
        <v>4.55</v>
      </c>
      <c r="J353" s="58">
        <f t="shared" si="46"/>
        <v>5.7522465</v>
      </c>
      <c r="K353" s="58">
        <f t="shared" si="47"/>
        <v>5.7522465</v>
      </c>
      <c r="L353" s="1"/>
      <c r="M353" s="22">
        <f t="shared" si="48"/>
        <v>4.55</v>
      </c>
    </row>
    <row r="354" spans="1:13" s="17" customFormat="1" ht="19.5" customHeight="1" outlineLevel="1">
      <c r="A354" s="18"/>
      <c r="B354" s="53" t="s">
        <v>538</v>
      </c>
      <c r="C354" s="53"/>
      <c r="D354" s="53" t="s">
        <v>4</v>
      </c>
      <c r="E354" s="65" t="s">
        <v>527</v>
      </c>
      <c r="F354" s="53" t="s">
        <v>88</v>
      </c>
      <c r="G354" s="56">
        <v>2</v>
      </c>
      <c r="H354" s="56">
        <f t="shared" si="44"/>
        <v>3.9105000000000003</v>
      </c>
      <c r="I354" s="58">
        <v>3.95</v>
      </c>
      <c r="J354" s="58">
        <f t="shared" si="46"/>
        <v>4.9937085</v>
      </c>
      <c r="K354" s="58">
        <f t="shared" si="47"/>
        <v>9.987417</v>
      </c>
      <c r="L354" s="1"/>
      <c r="M354" s="22">
        <f t="shared" si="48"/>
        <v>3.95</v>
      </c>
    </row>
    <row r="355" spans="1:13" s="17" customFormat="1" ht="19.5" customHeight="1" outlineLevel="1">
      <c r="A355" s="18"/>
      <c r="B355" s="53" t="s">
        <v>539</v>
      </c>
      <c r="C355" s="53"/>
      <c r="D355" s="53" t="s">
        <v>4</v>
      </c>
      <c r="E355" s="65" t="s">
        <v>531</v>
      </c>
      <c r="F355" s="53" t="s">
        <v>88</v>
      </c>
      <c r="G355" s="56">
        <v>2</v>
      </c>
      <c r="H355" s="56">
        <f t="shared" si="44"/>
        <v>3.6828000000000003</v>
      </c>
      <c r="I355" s="58">
        <v>3.72</v>
      </c>
      <c r="J355" s="58">
        <f t="shared" si="46"/>
        <v>4.7029356</v>
      </c>
      <c r="K355" s="58">
        <f t="shared" si="47"/>
        <v>9.4058712</v>
      </c>
      <c r="L355" s="1"/>
      <c r="M355" s="22">
        <f t="shared" si="48"/>
        <v>3.72</v>
      </c>
    </row>
    <row r="356" spans="1:13" s="17" customFormat="1" ht="19.5" customHeight="1" outlineLevel="1">
      <c r="A356" s="18"/>
      <c r="B356" s="53" t="s">
        <v>540</v>
      </c>
      <c r="C356" s="53"/>
      <c r="D356" s="53" t="s">
        <v>4</v>
      </c>
      <c r="E356" s="65" t="s">
        <v>533</v>
      </c>
      <c r="F356" s="53" t="s">
        <v>88</v>
      </c>
      <c r="G356" s="56">
        <v>2</v>
      </c>
      <c r="H356" s="56">
        <f t="shared" si="44"/>
        <v>25.2252</v>
      </c>
      <c r="I356" s="58">
        <v>25.48</v>
      </c>
      <c r="J356" s="58">
        <f t="shared" si="46"/>
        <v>32.2125804</v>
      </c>
      <c r="K356" s="58">
        <f t="shared" si="47"/>
        <v>64.4251608</v>
      </c>
      <c r="L356" s="1"/>
      <c r="M356" s="22">
        <f t="shared" si="48"/>
        <v>25.48</v>
      </c>
    </row>
    <row r="357" spans="1:13" s="17" customFormat="1" ht="19.5" customHeight="1" outlineLevel="1">
      <c r="A357" s="18"/>
      <c r="B357" s="53" t="s">
        <v>541</v>
      </c>
      <c r="C357" s="53"/>
      <c r="D357" s="53" t="s">
        <v>4</v>
      </c>
      <c r="E357" s="65" t="s">
        <v>528</v>
      </c>
      <c r="F357" s="53" t="s">
        <v>88</v>
      </c>
      <c r="G357" s="56">
        <v>1</v>
      </c>
      <c r="H357" s="56">
        <f t="shared" si="44"/>
        <v>77.4675</v>
      </c>
      <c r="I357" s="58">
        <v>78.25</v>
      </c>
      <c r="J357" s="58">
        <f t="shared" si="46"/>
        <v>98.9259975</v>
      </c>
      <c r="K357" s="58">
        <f t="shared" si="47"/>
        <v>98.9259975</v>
      </c>
      <c r="L357" s="1"/>
      <c r="M357" s="22">
        <f t="shared" si="48"/>
        <v>78.25</v>
      </c>
    </row>
    <row r="358" spans="1:13" s="17" customFormat="1" ht="19.5" customHeight="1" outlineLevel="1">
      <c r="A358" s="18"/>
      <c r="B358" s="53" t="s">
        <v>542</v>
      </c>
      <c r="C358" s="53"/>
      <c r="D358" s="53" t="s">
        <v>4</v>
      </c>
      <c r="E358" s="65" t="s">
        <v>534</v>
      </c>
      <c r="F358" s="53" t="s">
        <v>88</v>
      </c>
      <c r="G358" s="56">
        <v>1</v>
      </c>
      <c r="H358" s="56">
        <f t="shared" si="44"/>
        <v>91.773</v>
      </c>
      <c r="I358" s="58">
        <v>92.7</v>
      </c>
      <c r="J358" s="58">
        <f t="shared" si="46"/>
        <v>117.194121</v>
      </c>
      <c r="K358" s="58">
        <f t="shared" si="47"/>
        <v>117.194121</v>
      </c>
      <c r="L358" s="1"/>
      <c r="M358" s="22">
        <f t="shared" si="48"/>
        <v>92.7</v>
      </c>
    </row>
    <row r="359" spans="1:13" s="17" customFormat="1" ht="19.5" customHeight="1" outlineLevel="1">
      <c r="A359" s="18"/>
      <c r="B359" s="53" t="s">
        <v>543</v>
      </c>
      <c r="C359" s="53"/>
      <c r="D359" s="53" t="s">
        <v>4</v>
      </c>
      <c r="E359" s="65" t="s">
        <v>529</v>
      </c>
      <c r="F359" s="53" t="s">
        <v>105</v>
      </c>
      <c r="G359" s="56">
        <v>2</v>
      </c>
      <c r="H359" s="56">
        <f t="shared" si="44"/>
        <v>6.0192</v>
      </c>
      <c r="I359" s="58">
        <v>6.08</v>
      </c>
      <c r="J359" s="58">
        <f t="shared" si="46"/>
        <v>7.686518399999999</v>
      </c>
      <c r="K359" s="58">
        <f t="shared" si="47"/>
        <v>15.373036799999998</v>
      </c>
      <c r="L359" s="1"/>
      <c r="M359" s="22">
        <f t="shared" si="48"/>
        <v>6.08</v>
      </c>
    </row>
    <row r="360" spans="1:13" s="17" customFormat="1" ht="19.5" customHeight="1" outlineLevel="1">
      <c r="A360" s="18"/>
      <c r="B360" s="53" t="s">
        <v>544</v>
      </c>
      <c r="C360" s="53"/>
      <c r="D360" s="53" t="s">
        <v>4</v>
      </c>
      <c r="E360" s="65" t="s">
        <v>530</v>
      </c>
      <c r="F360" s="53" t="s">
        <v>88</v>
      </c>
      <c r="G360" s="56">
        <v>2</v>
      </c>
      <c r="H360" s="56">
        <f aca="true" t="shared" si="49" ref="H360:H423">M360*0.99</f>
        <v>81.4275</v>
      </c>
      <c r="I360" s="58">
        <v>82.25</v>
      </c>
      <c r="J360" s="58">
        <f t="shared" si="46"/>
        <v>103.98291749999999</v>
      </c>
      <c r="K360" s="58">
        <f t="shared" si="47"/>
        <v>207.96583499999997</v>
      </c>
      <c r="L360" s="1"/>
      <c r="M360" s="22">
        <f t="shared" si="48"/>
        <v>82.25</v>
      </c>
    </row>
    <row r="361" spans="1:13" s="17" customFormat="1" ht="19.5" customHeight="1" outlineLevel="1">
      <c r="A361" s="18"/>
      <c r="B361" s="53" t="s">
        <v>545</v>
      </c>
      <c r="C361" s="53"/>
      <c r="D361" s="53" t="s">
        <v>4</v>
      </c>
      <c r="E361" s="65" t="s">
        <v>520</v>
      </c>
      <c r="F361" s="53" t="s">
        <v>88</v>
      </c>
      <c r="G361" s="56">
        <v>1</v>
      </c>
      <c r="H361" s="56">
        <f t="shared" si="49"/>
        <v>20.2653</v>
      </c>
      <c r="I361" s="62">
        <v>20.47</v>
      </c>
      <c r="J361" s="58">
        <f t="shared" si="46"/>
        <v>25.8787881</v>
      </c>
      <c r="K361" s="58">
        <f t="shared" si="47"/>
        <v>25.8787881</v>
      </c>
      <c r="L361" s="1"/>
      <c r="M361" s="22">
        <f t="shared" si="48"/>
        <v>20.47</v>
      </c>
    </row>
    <row r="362" spans="1:13" s="17" customFormat="1" ht="19.5" customHeight="1" outlineLevel="1">
      <c r="A362" s="18"/>
      <c r="B362" s="53" t="s">
        <v>546</v>
      </c>
      <c r="C362" s="95"/>
      <c r="D362" s="95" t="s">
        <v>4</v>
      </c>
      <c r="E362" s="65" t="s">
        <v>521</v>
      </c>
      <c r="F362" s="53" t="s">
        <v>88</v>
      </c>
      <c r="G362" s="56">
        <v>1</v>
      </c>
      <c r="H362" s="56">
        <f t="shared" si="49"/>
        <v>20.2653</v>
      </c>
      <c r="I362" s="62">
        <v>20.47</v>
      </c>
      <c r="J362" s="58">
        <f t="shared" si="46"/>
        <v>25.8787881</v>
      </c>
      <c r="K362" s="58">
        <f t="shared" si="47"/>
        <v>25.8787881</v>
      </c>
      <c r="L362" s="1"/>
      <c r="M362" s="22">
        <f t="shared" si="48"/>
        <v>20.47</v>
      </c>
    </row>
    <row r="363" spans="1:13" s="17" customFormat="1" ht="19.5" customHeight="1" outlineLevel="1">
      <c r="A363" s="18"/>
      <c r="B363" s="67"/>
      <c r="C363" s="68"/>
      <c r="D363" s="68"/>
      <c r="E363" s="68"/>
      <c r="F363" s="68"/>
      <c r="G363" s="68"/>
      <c r="H363" s="56"/>
      <c r="I363" s="69" t="s">
        <v>250</v>
      </c>
      <c r="J363" s="58"/>
      <c r="K363" s="156">
        <f>SUM(K342:K362)</f>
        <v>2414.5402347</v>
      </c>
      <c r="L363" s="1"/>
      <c r="M363" s="22" t="str">
        <f t="shared" si="48"/>
        <v>Subtotal </v>
      </c>
    </row>
    <row r="364" spans="1:13" s="17" customFormat="1" ht="19.5" customHeight="1">
      <c r="A364" s="18"/>
      <c r="B364" s="48"/>
      <c r="C364" s="48"/>
      <c r="D364" s="48"/>
      <c r="E364" s="49"/>
      <c r="F364" s="48"/>
      <c r="G364" s="50"/>
      <c r="H364" s="56"/>
      <c r="I364" s="51"/>
      <c r="J364" s="58"/>
      <c r="K364" s="72"/>
      <c r="L364" s="1"/>
      <c r="M364" s="22">
        <f t="shared" si="48"/>
        <v>0</v>
      </c>
    </row>
    <row r="365" spans="1:13" s="17" customFormat="1" ht="19.5" customHeight="1">
      <c r="A365" s="128"/>
      <c r="B365" s="86">
        <v>17</v>
      </c>
      <c r="C365" s="86"/>
      <c r="D365" s="86"/>
      <c r="E365" s="87" t="s">
        <v>247</v>
      </c>
      <c r="F365" s="87"/>
      <c r="G365" s="129"/>
      <c r="H365" s="130"/>
      <c r="I365" s="129"/>
      <c r="J365" s="131"/>
      <c r="K365" s="131">
        <f>K397</f>
        <v>20237.096996424003</v>
      </c>
      <c r="M365" s="22">
        <f t="shared" si="48"/>
        <v>0</v>
      </c>
    </row>
    <row r="366" spans="1:13" s="17" customFormat="1" ht="19.5" customHeight="1" outlineLevel="1">
      <c r="A366" s="18"/>
      <c r="B366" s="53" t="s">
        <v>24</v>
      </c>
      <c r="C366" s="53">
        <v>72553</v>
      </c>
      <c r="D366" s="53" t="s">
        <v>92</v>
      </c>
      <c r="E366" s="65" t="s">
        <v>793</v>
      </c>
      <c r="F366" s="53" t="s">
        <v>88</v>
      </c>
      <c r="G366" s="56">
        <v>5</v>
      </c>
      <c r="H366" s="56">
        <f t="shared" si="49"/>
        <v>108.96929999999999</v>
      </c>
      <c r="I366" s="58">
        <v>110.07</v>
      </c>
      <c r="J366" s="58">
        <f t="shared" si="46"/>
        <v>139.1537961</v>
      </c>
      <c r="K366" s="58">
        <f aca="true" t="shared" si="50" ref="K366:K396">SUM(G366*J366)</f>
        <v>695.7689805</v>
      </c>
      <c r="L366" s="1"/>
      <c r="M366" s="22">
        <f t="shared" si="48"/>
        <v>110.07</v>
      </c>
    </row>
    <row r="367" spans="1:13" ht="19.5" customHeight="1" outlineLevel="1">
      <c r="A367" s="18"/>
      <c r="B367" s="53" t="s">
        <v>73</v>
      </c>
      <c r="C367" s="53">
        <v>72554</v>
      </c>
      <c r="D367" s="53" t="s">
        <v>92</v>
      </c>
      <c r="E367" s="65" t="s">
        <v>794</v>
      </c>
      <c r="F367" s="53" t="s">
        <v>88</v>
      </c>
      <c r="G367" s="56">
        <v>1</v>
      </c>
      <c r="H367" s="56">
        <f t="shared" si="49"/>
        <v>366.9831</v>
      </c>
      <c r="I367" s="58">
        <v>370.69</v>
      </c>
      <c r="J367" s="58">
        <f t="shared" si="46"/>
        <v>468.63741869999996</v>
      </c>
      <c r="K367" s="58">
        <f t="shared" si="50"/>
        <v>468.63741869999996</v>
      </c>
      <c r="M367" s="22">
        <f t="shared" si="48"/>
        <v>370.69</v>
      </c>
    </row>
    <row r="368" spans="1:13" ht="19.5" customHeight="1" outlineLevel="1">
      <c r="A368" s="18"/>
      <c r="B368" s="53" t="s">
        <v>74</v>
      </c>
      <c r="C368" s="53">
        <v>72297</v>
      </c>
      <c r="D368" s="53" t="s">
        <v>92</v>
      </c>
      <c r="E368" s="65" t="s">
        <v>795</v>
      </c>
      <c r="F368" s="53" t="s">
        <v>88</v>
      </c>
      <c r="G368" s="56">
        <v>2</v>
      </c>
      <c r="H368" s="56">
        <f t="shared" si="49"/>
        <v>32.2938</v>
      </c>
      <c r="I368" s="58">
        <v>32.62</v>
      </c>
      <c r="J368" s="58">
        <f t="shared" si="46"/>
        <v>41.23918259999999</v>
      </c>
      <c r="K368" s="58">
        <f t="shared" si="50"/>
        <v>82.47836519999998</v>
      </c>
      <c r="M368" s="22">
        <f t="shared" si="48"/>
        <v>32.62</v>
      </c>
    </row>
    <row r="369" spans="1:13" ht="19.5" customHeight="1" outlineLevel="1">
      <c r="A369" s="18"/>
      <c r="B369" s="53" t="s">
        <v>197</v>
      </c>
      <c r="C369" s="53">
        <v>72297</v>
      </c>
      <c r="D369" s="53" t="s">
        <v>92</v>
      </c>
      <c r="E369" s="65" t="s">
        <v>796</v>
      </c>
      <c r="F369" s="53" t="s">
        <v>88</v>
      </c>
      <c r="G369" s="56">
        <v>10</v>
      </c>
      <c r="H369" s="56">
        <f t="shared" si="49"/>
        <v>32.2938</v>
      </c>
      <c r="I369" s="58">
        <v>32.62</v>
      </c>
      <c r="J369" s="58">
        <f t="shared" si="46"/>
        <v>41.23918259999999</v>
      </c>
      <c r="K369" s="58">
        <f t="shared" si="50"/>
        <v>412.3918259999999</v>
      </c>
      <c r="M369" s="22">
        <f t="shared" si="48"/>
        <v>32.62</v>
      </c>
    </row>
    <row r="370" spans="1:13" s="17" customFormat="1" ht="19.5" customHeight="1" outlineLevel="1">
      <c r="A370" s="18"/>
      <c r="B370" s="53" t="s">
        <v>198</v>
      </c>
      <c r="C370" s="53" t="s">
        <v>439</v>
      </c>
      <c r="D370" s="53" t="s">
        <v>92</v>
      </c>
      <c r="E370" s="65" t="s">
        <v>878</v>
      </c>
      <c r="F370" s="53" t="s">
        <v>88</v>
      </c>
      <c r="G370" s="56">
        <v>1</v>
      </c>
      <c r="H370" s="56">
        <f t="shared" si="49"/>
        <v>112.5531</v>
      </c>
      <c r="I370" s="58">
        <v>113.69</v>
      </c>
      <c r="J370" s="58">
        <f t="shared" si="46"/>
        <v>143.7303087</v>
      </c>
      <c r="K370" s="58">
        <f t="shared" si="50"/>
        <v>143.7303087</v>
      </c>
      <c r="L370" s="1"/>
      <c r="M370" s="22">
        <f t="shared" si="48"/>
        <v>113.69</v>
      </c>
    </row>
    <row r="371" spans="1:13" s="17" customFormat="1" ht="19.5" customHeight="1" outlineLevel="1">
      <c r="A371" s="18"/>
      <c r="B371" s="53" t="s">
        <v>199</v>
      </c>
      <c r="C371" s="53">
        <v>72677</v>
      </c>
      <c r="D371" s="53" t="s">
        <v>92</v>
      </c>
      <c r="E371" s="65" t="s">
        <v>797</v>
      </c>
      <c r="F371" s="53" t="s">
        <v>88</v>
      </c>
      <c r="G371" s="56">
        <v>11</v>
      </c>
      <c r="H371" s="56">
        <f t="shared" si="49"/>
        <v>36.2538</v>
      </c>
      <c r="I371" s="58">
        <v>36.62</v>
      </c>
      <c r="J371" s="58">
        <f t="shared" si="46"/>
        <v>46.2961026</v>
      </c>
      <c r="K371" s="58">
        <f t="shared" si="50"/>
        <v>509.2571286</v>
      </c>
      <c r="L371" s="1"/>
      <c r="M371" s="22">
        <f t="shared" si="48"/>
        <v>36.62</v>
      </c>
    </row>
    <row r="372" spans="1:13" s="17" customFormat="1" ht="19.5" customHeight="1" outlineLevel="1">
      <c r="A372" s="18"/>
      <c r="B372" s="53" t="s">
        <v>314</v>
      </c>
      <c r="C372" s="53" t="s">
        <v>439</v>
      </c>
      <c r="D372" s="53" t="s">
        <v>92</v>
      </c>
      <c r="E372" s="65" t="s">
        <v>798</v>
      </c>
      <c r="F372" s="53" t="s">
        <v>88</v>
      </c>
      <c r="G372" s="56">
        <v>2</v>
      </c>
      <c r="H372" s="56">
        <f t="shared" si="49"/>
        <v>112.5531</v>
      </c>
      <c r="I372" s="58">
        <v>113.69</v>
      </c>
      <c r="J372" s="58">
        <f t="shared" si="46"/>
        <v>143.7303087</v>
      </c>
      <c r="K372" s="58">
        <f t="shared" si="50"/>
        <v>287.4606174</v>
      </c>
      <c r="L372" s="1"/>
      <c r="M372" s="22">
        <f t="shared" si="48"/>
        <v>113.69</v>
      </c>
    </row>
    <row r="373" spans="1:13" s="17" customFormat="1" ht="19.5" customHeight="1" outlineLevel="1">
      <c r="A373" s="18"/>
      <c r="B373" s="53" t="s">
        <v>315</v>
      </c>
      <c r="C373" s="53">
        <v>72715</v>
      </c>
      <c r="D373" s="53" t="s">
        <v>92</v>
      </c>
      <c r="E373" s="65" t="s">
        <v>799</v>
      </c>
      <c r="F373" s="53" t="s">
        <v>105</v>
      </c>
      <c r="G373" s="56">
        <v>61.56</v>
      </c>
      <c r="H373" s="56">
        <f t="shared" si="49"/>
        <v>78.9327</v>
      </c>
      <c r="I373" s="58">
        <v>79.73</v>
      </c>
      <c r="J373" s="58">
        <f t="shared" si="46"/>
        <v>100.7970579</v>
      </c>
      <c r="K373" s="58">
        <f t="shared" si="50"/>
        <v>6205.066884324</v>
      </c>
      <c r="L373" s="1"/>
      <c r="M373" s="22">
        <f t="shared" si="48"/>
        <v>79.73</v>
      </c>
    </row>
    <row r="374" spans="1:13" s="17" customFormat="1" ht="19.5" customHeight="1" outlineLevel="1">
      <c r="A374" s="18"/>
      <c r="B374" s="53" t="s">
        <v>467</v>
      </c>
      <c r="C374" s="88"/>
      <c r="D374" s="53" t="s">
        <v>4</v>
      </c>
      <c r="E374" s="65" t="s">
        <v>800</v>
      </c>
      <c r="F374" s="53" t="s">
        <v>88</v>
      </c>
      <c r="G374" s="56">
        <v>3</v>
      </c>
      <c r="H374" s="56">
        <f t="shared" si="49"/>
        <v>43.0848</v>
      </c>
      <c r="I374" s="58">
        <v>43.52</v>
      </c>
      <c r="J374" s="58">
        <f t="shared" si="46"/>
        <v>55.0192896</v>
      </c>
      <c r="K374" s="58">
        <f t="shared" si="50"/>
        <v>165.0578688</v>
      </c>
      <c r="L374" s="1"/>
      <c r="M374" s="22">
        <f t="shared" si="48"/>
        <v>43.52</v>
      </c>
    </row>
    <row r="375" spans="1:13" s="17" customFormat="1" ht="19.5" customHeight="1" outlineLevel="1">
      <c r="A375" s="18"/>
      <c r="B375" s="53" t="s">
        <v>468</v>
      </c>
      <c r="C375" s="88"/>
      <c r="D375" s="53" t="s">
        <v>4</v>
      </c>
      <c r="E375" s="65" t="s">
        <v>960</v>
      </c>
      <c r="F375" s="53" t="s">
        <v>88</v>
      </c>
      <c r="G375" s="56">
        <v>2</v>
      </c>
      <c r="H375" s="56">
        <f t="shared" si="49"/>
        <v>199.1979</v>
      </c>
      <c r="I375" s="58">
        <v>201.21</v>
      </c>
      <c r="J375" s="58">
        <f t="shared" si="46"/>
        <v>254.37571830000002</v>
      </c>
      <c r="K375" s="58">
        <f t="shared" si="50"/>
        <v>508.75143660000003</v>
      </c>
      <c r="L375" s="1"/>
      <c r="M375" s="22">
        <f t="shared" si="48"/>
        <v>201.21</v>
      </c>
    </row>
    <row r="376" spans="1:13" s="17" customFormat="1" ht="19.5" customHeight="1" outlineLevel="1">
      <c r="A376" s="18"/>
      <c r="B376" s="53" t="s">
        <v>469</v>
      </c>
      <c r="C376" s="88"/>
      <c r="D376" s="53" t="s">
        <v>4</v>
      </c>
      <c r="E376" s="65" t="s">
        <v>801</v>
      </c>
      <c r="F376" s="53" t="s">
        <v>88</v>
      </c>
      <c r="G376" s="56">
        <v>2</v>
      </c>
      <c r="H376" s="56">
        <f t="shared" si="49"/>
        <v>8.8902</v>
      </c>
      <c r="I376" s="58">
        <v>8.98</v>
      </c>
      <c r="J376" s="58">
        <f t="shared" si="46"/>
        <v>11.3527854</v>
      </c>
      <c r="K376" s="58">
        <f t="shared" si="50"/>
        <v>22.7055708</v>
      </c>
      <c r="L376" s="1"/>
      <c r="M376" s="22">
        <f t="shared" si="48"/>
        <v>8.98</v>
      </c>
    </row>
    <row r="377" spans="1:13" s="17" customFormat="1" ht="19.5" customHeight="1" outlineLevel="1">
      <c r="A377" s="18"/>
      <c r="B377" s="53" t="s">
        <v>470</v>
      </c>
      <c r="C377" s="88"/>
      <c r="D377" s="53" t="s">
        <v>4</v>
      </c>
      <c r="E377" s="65" t="s">
        <v>802</v>
      </c>
      <c r="F377" s="53" t="s">
        <v>88</v>
      </c>
      <c r="G377" s="56">
        <v>2</v>
      </c>
      <c r="H377" s="56">
        <f t="shared" si="49"/>
        <v>29.690099999999997</v>
      </c>
      <c r="I377" s="58">
        <v>29.99</v>
      </c>
      <c r="J377" s="58">
        <f t="shared" si="46"/>
        <v>37.91425769999999</v>
      </c>
      <c r="K377" s="58">
        <f t="shared" si="50"/>
        <v>75.82851539999999</v>
      </c>
      <c r="L377" s="1"/>
      <c r="M377" s="22">
        <f t="shared" si="48"/>
        <v>29.99</v>
      </c>
    </row>
    <row r="378" spans="1:13" s="17" customFormat="1" ht="19.5" customHeight="1" outlineLevel="1">
      <c r="A378" s="18"/>
      <c r="B378" s="53" t="s">
        <v>471</v>
      </c>
      <c r="C378" s="88"/>
      <c r="D378" s="53" t="s">
        <v>4</v>
      </c>
      <c r="E378" s="65" t="s">
        <v>949</v>
      </c>
      <c r="F378" s="53" t="s">
        <v>88</v>
      </c>
      <c r="G378" s="56">
        <v>4</v>
      </c>
      <c r="H378" s="56">
        <f t="shared" si="49"/>
        <v>271.8342</v>
      </c>
      <c r="I378" s="58">
        <v>274.58</v>
      </c>
      <c r="J378" s="58">
        <f t="shared" si="46"/>
        <v>347.13227340000003</v>
      </c>
      <c r="K378" s="58">
        <f t="shared" si="50"/>
        <v>1388.5290936000001</v>
      </c>
      <c r="L378" s="1"/>
      <c r="M378" s="22">
        <f t="shared" si="48"/>
        <v>274.58</v>
      </c>
    </row>
    <row r="379" spans="1:13" s="17" customFormat="1" ht="19.5" customHeight="1" outlineLevel="1">
      <c r="A379" s="18"/>
      <c r="B379" s="53" t="s">
        <v>472</v>
      </c>
      <c r="C379" s="53">
        <v>72677</v>
      </c>
      <c r="D379" s="53" t="s">
        <v>92</v>
      </c>
      <c r="E379" s="65" t="s">
        <v>803</v>
      </c>
      <c r="F379" s="53" t="s">
        <v>88</v>
      </c>
      <c r="G379" s="56">
        <v>2</v>
      </c>
      <c r="H379" s="56">
        <f t="shared" si="49"/>
        <v>36.2538</v>
      </c>
      <c r="I379" s="58">
        <v>36.62</v>
      </c>
      <c r="J379" s="58">
        <f t="shared" si="46"/>
        <v>46.2961026</v>
      </c>
      <c r="K379" s="58">
        <f t="shared" si="50"/>
        <v>92.5922052</v>
      </c>
      <c r="L379" s="1"/>
      <c r="M379" s="22">
        <f t="shared" si="48"/>
        <v>36.62</v>
      </c>
    </row>
    <row r="380" spans="1:13" s="17" customFormat="1" ht="19.5" customHeight="1" outlineLevel="1">
      <c r="A380" s="18"/>
      <c r="B380" s="53" t="s">
        <v>473</v>
      </c>
      <c r="C380" s="53"/>
      <c r="D380" s="53" t="s">
        <v>4</v>
      </c>
      <c r="E380" s="65" t="s">
        <v>961</v>
      </c>
      <c r="F380" s="53" t="s">
        <v>88</v>
      </c>
      <c r="G380" s="56">
        <v>4</v>
      </c>
      <c r="H380" s="56">
        <f t="shared" si="49"/>
        <v>103.2075</v>
      </c>
      <c r="I380" s="58">
        <v>104.25</v>
      </c>
      <c r="J380" s="58">
        <f t="shared" si="46"/>
        <v>131.7959775</v>
      </c>
      <c r="K380" s="58">
        <f t="shared" si="50"/>
        <v>527.18391</v>
      </c>
      <c r="L380" s="1"/>
      <c r="M380" s="22">
        <f t="shared" si="48"/>
        <v>104.25</v>
      </c>
    </row>
    <row r="381" spans="1:13" s="17" customFormat="1" ht="19.5" customHeight="1" outlineLevel="1">
      <c r="A381" s="18"/>
      <c r="B381" s="53" t="s">
        <v>474</v>
      </c>
      <c r="C381" s="88"/>
      <c r="D381" s="53" t="s">
        <v>4</v>
      </c>
      <c r="E381" s="65" t="s">
        <v>804</v>
      </c>
      <c r="F381" s="53" t="s">
        <v>88</v>
      </c>
      <c r="G381" s="56">
        <v>2</v>
      </c>
      <c r="H381" s="56">
        <f t="shared" si="49"/>
        <v>33.115500000000004</v>
      </c>
      <c r="I381" s="58">
        <v>33.45</v>
      </c>
      <c r="J381" s="58">
        <f t="shared" si="46"/>
        <v>42.2884935</v>
      </c>
      <c r="K381" s="58">
        <f t="shared" si="50"/>
        <v>84.576987</v>
      </c>
      <c r="L381" s="1"/>
      <c r="M381" s="22">
        <f t="shared" si="48"/>
        <v>33.45</v>
      </c>
    </row>
    <row r="382" spans="1:13" s="17" customFormat="1" ht="19.5" customHeight="1" outlineLevel="1">
      <c r="A382" s="18"/>
      <c r="B382" s="53" t="s">
        <v>475</v>
      </c>
      <c r="C382" s="88"/>
      <c r="D382" s="53" t="s">
        <v>4</v>
      </c>
      <c r="E382" s="65" t="s">
        <v>805</v>
      </c>
      <c r="F382" s="53" t="s">
        <v>88</v>
      </c>
      <c r="G382" s="56">
        <v>2</v>
      </c>
      <c r="H382" s="56">
        <f t="shared" si="49"/>
        <v>91.08</v>
      </c>
      <c r="I382" s="58">
        <v>92</v>
      </c>
      <c r="J382" s="58">
        <f t="shared" si="46"/>
        <v>116.30915999999999</v>
      </c>
      <c r="K382" s="58">
        <f t="shared" si="50"/>
        <v>232.61831999999998</v>
      </c>
      <c r="L382" s="1"/>
      <c r="M382" s="22">
        <f t="shared" si="48"/>
        <v>92</v>
      </c>
    </row>
    <row r="383" spans="1:13" s="17" customFormat="1" ht="19.5" customHeight="1" outlineLevel="1">
      <c r="A383" s="18"/>
      <c r="B383" s="53" t="s">
        <v>476</v>
      </c>
      <c r="C383" s="61"/>
      <c r="D383" s="53" t="s">
        <v>4</v>
      </c>
      <c r="E383" s="65" t="s">
        <v>877</v>
      </c>
      <c r="F383" s="53" t="s">
        <v>88</v>
      </c>
      <c r="G383" s="56">
        <v>1</v>
      </c>
      <c r="H383" s="56">
        <f t="shared" si="49"/>
        <v>91.08</v>
      </c>
      <c r="I383" s="58">
        <v>92</v>
      </c>
      <c r="J383" s="58">
        <f t="shared" si="46"/>
        <v>116.30915999999999</v>
      </c>
      <c r="K383" s="58">
        <f t="shared" si="50"/>
        <v>116.30915999999999</v>
      </c>
      <c r="L383" s="1"/>
      <c r="M383" s="22">
        <f t="shared" si="48"/>
        <v>92</v>
      </c>
    </row>
    <row r="384" spans="1:13" s="17" customFormat="1" ht="19.5" customHeight="1" outlineLevel="1">
      <c r="A384" s="18"/>
      <c r="B384" s="53" t="s">
        <v>477</v>
      </c>
      <c r="C384" s="61"/>
      <c r="D384" s="53" t="s">
        <v>4</v>
      </c>
      <c r="E384" s="65" t="s">
        <v>806</v>
      </c>
      <c r="F384" s="53" t="s">
        <v>88</v>
      </c>
      <c r="G384" s="56">
        <v>2</v>
      </c>
      <c r="H384" s="56">
        <f t="shared" si="49"/>
        <v>91.08</v>
      </c>
      <c r="I384" s="58">
        <v>92</v>
      </c>
      <c r="J384" s="58">
        <f t="shared" si="46"/>
        <v>116.30915999999999</v>
      </c>
      <c r="K384" s="58">
        <f t="shared" si="50"/>
        <v>232.61831999999998</v>
      </c>
      <c r="L384" s="1"/>
      <c r="M384" s="22">
        <f t="shared" si="48"/>
        <v>92</v>
      </c>
    </row>
    <row r="385" spans="1:13" s="17" customFormat="1" ht="19.5" customHeight="1" outlineLevel="1">
      <c r="A385" s="18"/>
      <c r="B385" s="53" t="s">
        <v>478</v>
      </c>
      <c r="C385" s="61"/>
      <c r="D385" s="53" t="s">
        <v>4</v>
      </c>
      <c r="E385" s="65" t="s">
        <v>876</v>
      </c>
      <c r="F385" s="53" t="s">
        <v>88</v>
      </c>
      <c r="G385" s="56">
        <v>1</v>
      </c>
      <c r="H385" s="56">
        <f t="shared" si="49"/>
        <v>91.08</v>
      </c>
      <c r="I385" s="58">
        <v>92</v>
      </c>
      <c r="J385" s="58">
        <f t="shared" si="46"/>
        <v>116.30915999999999</v>
      </c>
      <c r="K385" s="58">
        <f t="shared" si="50"/>
        <v>116.30915999999999</v>
      </c>
      <c r="L385" s="1"/>
      <c r="M385" s="22">
        <f t="shared" si="48"/>
        <v>92</v>
      </c>
    </row>
    <row r="386" spans="1:13" s="17" customFormat="1" ht="19.5" customHeight="1" outlineLevel="1">
      <c r="A386" s="18"/>
      <c r="B386" s="53" t="s">
        <v>479</v>
      </c>
      <c r="C386" s="53">
        <v>84798</v>
      </c>
      <c r="D386" s="53" t="s">
        <v>92</v>
      </c>
      <c r="E386" s="65" t="s">
        <v>934</v>
      </c>
      <c r="F386" s="53" t="s">
        <v>88</v>
      </c>
      <c r="G386" s="56">
        <v>1</v>
      </c>
      <c r="H386" s="56">
        <f t="shared" si="49"/>
        <v>239.6196</v>
      </c>
      <c r="I386" s="58">
        <v>242.04</v>
      </c>
      <c r="J386" s="58">
        <f t="shared" si="46"/>
        <v>305.99422919999995</v>
      </c>
      <c r="K386" s="58">
        <f t="shared" si="50"/>
        <v>305.99422919999995</v>
      </c>
      <c r="L386" s="1"/>
      <c r="M386" s="22">
        <f t="shared" si="48"/>
        <v>242.04</v>
      </c>
    </row>
    <row r="387" spans="1:13" s="17" customFormat="1" ht="19.5" customHeight="1" outlineLevel="1">
      <c r="A387" s="18"/>
      <c r="B387" s="53" t="s">
        <v>480</v>
      </c>
      <c r="C387" s="88"/>
      <c r="D387" s="53" t="s">
        <v>4</v>
      </c>
      <c r="E387" s="65" t="s">
        <v>807</v>
      </c>
      <c r="F387" s="53" t="s">
        <v>88</v>
      </c>
      <c r="G387" s="56">
        <v>5</v>
      </c>
      <c r="H387" s="56">
        <f t="shared" si="49"/>
        <v>162.855</v>
      </c>
      <c r="I387" s="58">
        <v>164.5</v>
      </c>
      <c r="J387" s="58">
        <f t="shared" si="46"/>
        <v>207.96583499999997</v>
      </c>
      <c r="K387" s="58">
        <f t="shared" si="50"/>
        <v>1039.8291749999999</v>
      </c>
      <c r="L387" s="1"/>
      <c r="M387" s="22">
        <f t="shared" si="48"/>
        <v>164.5</v>
      </c>
    </row>
    <row r="388" spans="1:13" s="17" customFormat="1" ht="19.5" customHeight="1" outlineLevel="1">
      <c r="A388" s="18"/>
      <c r="B388" s="53" t="s">
        <v>481</v>
      </c>
      <c r="C388" s="53" t="s">
        <v>441</v>
      </c>
      <c r="D388" s="53" t="s">
        <v>92</v>
      </c>
      <c r="E388" s="65" t="s">
        <v>808</v>
      </c>
      <c r="F388" s="53" t="s">
        <v>88</v>
      </c>
      <c r="G388" s="56">
        <v>2</v>
      </c>
      <c r="H388" s="56">
        <f t="shared" si="49"/>
        <v>205.326</v>
      </c>
      <c r="I388" s="58">
        <v>207.4</v>
      </c>
      <c r="J388" s="58">
        <f t="shared" si="46"/>
        <v>262.201302</v>
      </c>
      <c r="K388" s="58">
        <f t="shared" si="50"/>
        <v>524.402604</v>
      </c>
      <c r="L388" s="1"/>
      <c r="M388" s="22">
        <f t="shared" si="48"/>
        <v>207.4</v>
      </c>
    </row>
    <row r="389" spans="1:13" s="17" customFormat="1" ht="19.5" customHeight="1" outlineLevel="1">
      <c r="A389" s="18"/>
      <c r="B389" s="53" t="s">
        <v>482</v>
      </c>
      <c r="C389" s="95" t="s">
        <v>1017</v>
      </c>
      <c r="D389" s="95" t="s">
        <v>114</v>
      </c>
      <c r="E389" s="65" t="s">
        <v>492</v>
      </c>
      <c r="F389" s="53" t="s">
        <v>88</v>
      </c>
      <c r="G389" s="56">
        <v>20</v>
      </c>
      <c r="H389" s="56">
        <f t="shared" si="49"/>
        <v>65.37960000000001</v>
      </c>
      <c r="I389" s="58">
        <v>66.04</v>
      </c>
      <c r="J389" s="58">
        <f t="shared" si="46"/>
        <v>83.4897492</v>
      </c>
      <c r="K389" s="58">
        <f t="shared" si="50"/>
        <v>1669.794984</v>
      </c>
      <c r="L389" s="1"/>
      <c r="M389" s="22">
        <f t="shared" si="48"/>
        <v>66.04</v>
      </c>
    </row>
    <row r="390" spans="1:13" s="17" customFormat="1" ht="19.5" customHeight="1" outlineLevel="1">
      <c r="A390" s="18"/>
      <c r="B390" s="53" t="s">
        <v>483</v>
      </c>
      <c r="C390" s="94">
        <v>72947</v>
      </c>
      <c r="D390" s="95" t="s">
        <v>92</v>
      </c>
      <c r="E390" s="65" t="s">
        <v>549</v>
      </c>
      <c r="F390" s="53" t="s">
        <v>93</v>
      </c>
      <c r="G390" s="56">
        <v>6</v>
      </c>
      <c r="H390" s="56">
        <f t="shared" si="49"/>
        <v>16.0677</v>
      </c>
      <c r="I390" s="58">
        <v>16.23</v>
      </c>
      <c r="J390" s="58">
        <f t="shared" si="46"/>
        <v>20.5184529</v>
      </c>
      <c r="K390" s="58">
        <f t="shared" si="50"/>
        <v>123.1107174</v>
      </c>
      <c r="L390" s="1"/>
      <c r="M390" s="22">
        <f t="shared" si="48"/>
        <v>16.23</v>
      </c>
    </row>
    <row r="391" spans="1:13" s="17" customFormat="1" ht="19.5" customHeight="1" outlineLevel="1">
      <c r="A391" s="18"/>
      <c r="B391" s="53" t="s">
        <v>484</v>
      </c>
      <c r="C391" s="94">
        <v>72947</v>
      </c>
      <c r="D391" s="95" t="s">
        <v>92</v>
      </c>
      <c r="E391" s="65" t="s">
        <v>165</v>
      </c>
      <c r="F391" s="53" t="s">
        <v>93</v>
      </c>
      <c r="G391" s="56">
        <v>2</v>
      </c>
      <c r="H391" s="56">
        <f t="shared" si="49"/>
        <v>16.0677</v>
      </c>
      <c r="I391" s="58">
        <v>16.23</v>
      </c>
      <c r="J391" s="58">
        <f t="shared" si="46"/>
        <v>20.5184529</v>
      </c>
      <c r="K391" s="58">
        <f t="shared" si="50"/>
        <v>41.0369058</v>
      </c>
      <c r="L391" s="1"/>
      <c r="M391" s="22">
        <f t="shared" si="48"/>
        <v>16.23</v>
      </c>
    </row>
    <row r="392" spans="1:13" s="17" customFormat="1" ht="19.5" customHeight="1" outlineLevel="1">
      <c r="A392" s="18"/>
      <c r="B392" s="90" t="s">
        <v>485</v>
      </c>
      <c r="C392" s="83"/>
      <c r="D392" s="83" t="s">
        <v>4</v>
      </c>
      <c r="E392" s="82" t="s">
        <v>875</v>
      </c>
      <c r="F392" s="90" t="s">
        <v>88</v>
      </c>
      <c r="G392" s="130">
        <v>2</v>
      </c>
      <c r="H392" s="130">
        <f t="shared" si="49"/>
        <v>1477.6542</v>
      </c>
      <c r="I392" s="131">
        <v>1492.58</v>
      </c>
      <c r="J392" s="131">
        <f t="shared" si="46"/>
        <v>1886.9644134</v>
      </c>
      <c r="K392" s="131">
        <f t="shared" si="50"/>
        <v>3773.9288268</v>
      </c>
      <c r="L392" s="1"/>
      <c r="M392" s="22">
        <f t="shared" si="48"/>
        <v>1492.58</v>
      </c>
    </row>
    <row r="393" spans="1:13" s="17" customFormat="1" ht="19.5" customHeight="1" outlineLevel="1">
      <c r="A393" s="18"/>
      <c r="B393" s="90" t="s">
        <v>486</v>
      </c>
      <c r="C393" s="147" t="s">
        <v>922</v>
      </c>
      <c r="D393" s="83" t="s">
        <v>114</v>
      </c>
      <c r="E393" s="82" t="s">
        <v>935</v>
      </c>
      <c r="F393" s="90" t="s">
        <v>88</v>
      </c>
      <c r="G393" s="130">
        <v>2</v>
      </c>
      <c r="H393" s="130">
        <f t="shared" si="49"/>
        <v>12.1077</v>
      </c>
      <c r="I393" s="131">
        <v>12.23</v>
      </c>
      <c r="J393" s="131">
        <f t="shared" si="46"/>
        <v>15.461532899999998</v>
      </c>
      <c r="K393" s="131">
        <f t="shared" si="50"/>
        <v>30.923065799999996</v>
      </c>
      <c r="L393" s="1"/>
      <c r="M393" s="22">
        <f t="shared" si="48"/>
        <v>12.23</v>
      </c>
    </row>
    <row r="394" spans="1:13" s="17" customFormat="1" ht="19.5" customHeight="1" outlineLevel="1">
      <c r="A394" s="18"/>
      <c r="B394" s="90" t="s">
        <v>879</v>
      </c>
      <c r="C394" s="147" t="s">
        <v>923</v>
      </c>
      <c r="D394" s="83" t="s">
        <v>114</v>
      </c>
      <c r="E394" s="82" t="s">
        <v>936</v>
      </c>
      <c r="F394" s="90" t="s">
        <v>88</v>
      </c>
      <c r="G394" s="130">
        <v>11</v>
      </c>
      <c r="H394" s="130">
        <f t="shared" si="49"/>
        <v>14.9589</v>
      </c>
      <c r="I394" s="131">
        <v>15.11</v>
      </c>
      <c r="J394" s="131">
        <f t="shared" si="46"/>
        <v>19.1025153</v>
      </c>
      <c r="K394" s="131">
        <f t="shared" si="50"/>
        <v>210.1276683</v>
      </c>
      <c r="L394" s="1"/>
      <c r="M394" s="22">
        <f t="shared" si="48"/>
        <v>15.11</v>
      </c>
    </row>
    <row r="395" spans="1:13" s="17" customFormat="1" ht="19.5" customHeight="1" outlineLevel="1">
      <c r="A395" s="18"/>
      <c r="B395" s="90" t="s">
        <v>880</v>
      </c>
      <c r="C395" s="147" t="s">
        <v>923</v>
      </c>
      <c r="D395" s="83" t="s">
        <v>114</v>
      </c>
      <c r="E395" s="82" t="s">
        <v>937</v>
      </c>
      <c r="F395" s="90" t="s">
        <v>88</v>
      </c>
      <c r="G395" s="130">
        <v>3</v>
      </c>
      <c r="H395" s="130">
        <f t="shared" si="49"/>
        <v>14.9589</v>
      </c>
      <c r="I395" s="131">
        <v>15.11</v>
      </c>
      <c r="J395" s="131">
        <f t="shared" si="46"/>
        <v>19.1025153</v>
      </c>
      <c r="K395" s="131">
        <f t="shared" si="50"/>
        <v>57.3075459</v>
      </c>
      <c r="L395" s="1"/>
      <c r="M395" s="22">
        <f t="shared" si="48"/>
        <v>15.11</v>
      </c>
    </row>
    <row r="396" spans="1:13" s="17" customFormat="1" ht="19.5" customHeight="1" outlineLevel="1">
      <c r="A396" s="18"/>
      <c r="B396" s="90" t="s">
        <v>962</v>
      </c>
      <c r="C396" s="147" t="s">
        <v>922</v>
      </c>
      <c r="D396" s="83" t="s">
        <v>114</v>
      </c>
      <c r="E396" s="82" t="s">
        <v>938</v>
      </c>
      <c r="F396" s="90" t="s">
        <v>88</v>
      </c>
      <c r="G396" s="130">
        <v>6</v>
      </c>
      <c r="H396" s="130">
        <f t="shared" si="49"/>
        <v>12.1077</v>
      </c>
      <c r="I396" s="131">
        <v>12.23</v>
      </c>
      <c r="J396" s="131">
        <f t="shared" si="46"/>
        <v>15.461532899999998</v>
      </c>
      <c r="K396" s="131">
        <f t="shared" si="50"/>
        <v>92.7691974</v>
      </c>
      <c r="L396" s="1"/>
      <c r="M396" s="22">
        <f t="shared" si="48"/>
        <v>12.23</v>
      </c>
    </row>
    <row r="397" spans="1:13" s="17" customFormat="1" ht="19.5" customHeight="1" outlineLevel="1">
      <c r="A397" s="18"/>
      <c r="B397" s="137"/>
      <c r="C397" s="138"/>
      <c r="D397" s="138"/>
      <c r="E397" s="138"/>
      <c r="F397" s="138"/>
      <c r="G397" s="138"/>
      <c r="H397" s="130"/>
      <c r="I397" s="139" t="s">
        <v>250</v>
      </c>
      <c r="J397" s="131"/>
      <c r="K397" s="157">
        <f>SUM(K366:K396)</f>
        <v>20237.096996424003</v>
      </c>
      <c r="L397" s="1"/>
      <c r="M397" s="22" t="str">
        <f t="shared" si="48"/>
        <v>Subtotal </v>
      </c>
    </row>
    <row r="398" spans="1:13" s="17" customFormat="1" ht="19.5" customHeight="1">
      <c r="A398" s="18"/>
      <c r="B398" s="141"/>
      <c r="C398" s="141"/>
      <c r="D398" s="141"/>
      <c r="E398" s="142"/>
      <c r="F398" s="141"/>
      <c r="G398" s="143"/>
      <c r="H398" s="130"/>
      <c r="I398" s="144"/>
      <c r="J398" s="131"/>
      <c r="K398" s="145"/>
      <c r="L398" s="1"/>
      <c r="M398" s="22">
        <f t="shared" si="48"/>
        <v>0</v>
      </c>
    </row>
    <row r="399" spans="1:13" s="17" customFormat="1" ht="19.5" customHeight="1">
      <c r="A399" s="18"/>
      <c r="B399" s="86">
        <v>18</v>
      </c>
      <c r="C399" s="86"/>
      <c r="D399" s="86"/>
      <c r="E399" s="87" t="s">
        <v>842</v>
      </c>
      <c r="F399" s="87"/>
      <c r="G399" s="129"/>
      <c r="H399" s="130"/>
      <c r="I399" s="129"/>
      <c r="J399" s="131"/>
      <c r="K399" s="131">
        <f>K454</f>
        <v>83982.71672505</v>
      </c>
      <c r="L399" s="1"/>
      <c r="M399" s="22">
        <f t="shared" si="48"/>
        <v>0</v>
      </c>
    </row>
    <row r="400" spans="1:13" s="17" customFormat="1" ht="19.5" customHeight="1" outlineLevel="1">
      <c r="A400" s="18"/>
      <c r="B400" s="96"/>
      <c r="C400" s="96"/>
      <c r="D400" s="96"/>
      <c r="E400" s="97" t="s">
        <v>36</v>
      </c>
      <c r="F400" s="88"/>
      <c r="G400" s="89"/>
      <c r="H400" s="130"/>
      <c r="I400" s="130"/>
      <c r="J400" s="131"/>
      <c r="K400" s="131"/>
      <c r="L400" s="1"/>
      <c r="M400" s="22">
        <f t="shared" si="48"/>
        <v>0</v>
      </c>
    </row>
    <row r="401" spans="1:13" ht="42.75" outlineLevel="1">
      <c r="A401" s="18"/>
      <c r="B401" s="83" t="s">
        <v>316</v>
      </c>
      <c r="C401" s="73" t="s">
        <v>436</v>
      </c>
      <c r="D401" s="73" t="s">
        <v>92</v>
      </c>
      <c r="E401" s="65" t="s">
        <v>809</v>
      </c>
      <c r="F401" s="90" t="s">
        <v>88</v>
      </c>
      <c r="G401" s="56">
        <v>3</v>
      </c>
      <c r="H401" s="56">
        <f t="shared" si="49"/>
        <v>305.32590000000005</v>
      </c>
      <c r="I401" s="98">
        <v>308.41</v>
      </c>
      <c r="J401" s="58">
        <f aca="true" t="shared" si="51" ref="J401:J460">H401+(H401*27.7%)</f>
        <v>389.90117430000004</v>
      </c>
      <c r="K401" s="58">
        <f aca="true" t="shared" si="52" ref="K401:K453">SUM(G401*J401)</f>
        <v>1169.7035229</v>
      </c>
      <c r="M401" s="22">
        <f t="shared" si="48"/>
        <v>308.41</v>
      </c>
    </row>
    <row r="402" spans="1:13" ht="42.75" outlineLevel="1" collapsed="1">
      <c r="A402" s="18"/>
      <c r="B402" s="83" t="s">
        <v>317</v>
      </c>
      <c r="C402" s="73" t="s">
        <v>234</v>
      </c>
      <c r="D402" s="73" t="s">
        <v>92</v>
      </c>
      <c r="E402" s="65" t="s">
        <v>810</v>
      </c>
      <c r="F402" s="90" t="s">
        <v>88</v>
      </c>
      <c r="G402" s="56">
        <v>1</v>
      </c>
      <c r="H402" s="56">
        <f t="shared" si="49"/>
        <v>337.56030000000004</v>
      </c>
      <c r="I402" s="58">
        <v>340.97</v>
      </c>
      <c r="J402" s="58">
        <f t="shared" si="51"/>
        <v>431.0645031</v>
      </c>
      <c r="K402" s="58">
        <f t="shared" si="52"/>
        <v>431.0645031</v>
      </c>
      <c r="M402" s="22">
        <f t="shared" si="48"/>
        <v>340.97</v>
      </c>
    </row>
    <row r="403" spans="1:13" ht="42.75" outlineLevel="1">
      <c r="A403" s="18"/>
      <c r="B403" s="83" t="s">
        <v>318</v>
      </c>
      <c r="C403" s="73" t="s">
        <v>437</v>
      </c>
      <c r="D403" s="73" t="s">
        <v>92</v>
      </c>
      <c r="E403" s="65" t="s">
        <v>993</v>
      </c>
      <c r="F403" s="90" t="s">
        <v>88</v>
      </c>
      <c r="G403" s="56">
        <v>2</v>
      </c>
      <c r="H403" s="56">
        <f t="shared" si="49"/>
        <v>497.8215</v>
      </c>
      <c r="I403" s="58">
        <v>502.85</v>
      </c>
      <c r="J403" s="58">
        <f t="shared" si="51"/>
        <v>635.7180555</v>
      </c>
      <c r="K403" s="58">
        <f t="shared" si="52"/>
        <v>1271.436111</v>
      </c>
      <c r="M403" s="22">
        <f t="shared" si="48"/>
        <v>502.85</v>
      </c>
    </row>
    <row r="404" spans="1:13" ht="42.75" outlineLevel="1">
      <c r="A404" s="18"/>
      <c r="B404" s="83" t="s">
        <v>319</v>
      </c>
      <c r="C404" s="73" t="s">
        <v>438</v>
      </c>
      <c r="D404" s="73" t="s">
        <v>92</v>
      </c>
      <c r="E404" s="65" t="s">
        <v>994</v>
      </c>
      <c r="F404" s="90" t="s">
        <v>88</v>
      </c>
      <c r="G404" s="56">
        <v>1</v>
      </c>
      <c r="H404" s="56">
        <f t="shared" si="49"/>
        <v>536.9265</v>
      </c>
      <c r="I404" s="58">
        <v>542.35</v>
      </c>
      <c r="J404" s="58">
        <f t="shared" si="51"/>
        <v>685.6551405</v>
      </c>
      <c r="K404" s="58">
        <f t="shared" si="52"/>
        <v>685.6551405</v>
      </c>
      <c r="M404" s="22">
        <f t="shared" si="48"/>
        <v>542.35</v>
      </c>
    </row>
    <row r="405" spans="1:13" s="17" customFormat="1" ht="19.5" customHeight="1" outlineLevel="1">
      <c r="A405" s="18"/>
      <c r="B405" s="83" t="s">
        <v>320</v>
      </c>
      <c r="C405" s="73"/>
      <c r="D405" s="73" t="s">
        <v>4</v>
      </c>
      <c r="E405" s="65" t="s">
        <v>498</v>
      </c>
      <c r="F405" s="90" t="s">
        <v>88</v>
      </c>
      <c r="G405" s="56">
        <v>1</v>
      </c>
      <c r="H405" s="56">
        <f t="shared" si="49"/>
        <v>771.1902</v>
      </c>
      <c r="I405" s="58">
        <v>778.98</v>
      </c>
      <c r="J405" s="58">
        <f t="shared" si="51"/>
        <v>984.8098854</v>
      </c>
      <c r="K405" s="58">
        <f t="shared" si="52"/>
        <v>984.8098854</v>
      </c>
      <c r="L405" s="1"/>
      <c r="M405" s="22">
        <f t="shared" si="48"/>
        <v>778.98</v>
      </c>
    </row>
    <row r="406" spans="1:13" s="17" customFormat="1" ht="19.5" customHeight="1" outlineLevel="1">
      <c r="A406" s="18"/>
      <c r="B406" s="83"/>
      <c r="C406" s="83"/>
      <c r="D406" s="83"/>
      <c r="E406" s="99" t="s">
        <v>431</v>
      </c>
      <c r="F406" s="90"/>
      <c r="G406" s="56">
        <v>0</v>
      </c>
      <c r="H406" s="56">
        <f t="shared" si="49"/>
        <v>0</v>
      </c>
      <c r="I406" s="58"/>
      <c r="J406" s="58">
        <f t="shared" si="51"/>
        <v>0</v>
      </c>
      <c r="K406" s="58">
        <f t="shared" si="52"/>
        <v>0</v>
      </c>
      <c r="L406" s="1"/>
      <c r="M406" s="22">
        <f t="shared" si="48"/>
        <v>0</v>
      </c>
    </row>
    <row r="407" spans="1:13" s="17" customFormat="1" ht="19.5" customHeight="1" outlineLevel="1">
      <c r="A407" s="18"/>
      <c r="B407" s="83" t="s">
        <v>321</v>
      </c>
      <c r="C407" s="83" t="s">
        <v>432</v>
      </c>
      <c r="D407" s="83" t="s">
        <v>92</v>
      </c>
      <c r="E407" s="82" t="s">
        <v>939</v>
      </c>
      <c r="F407" s="90" t="s">
        <v>88</v>
      </c>
      <c r="G407" s="56">
        <v>38</v>
      </c>
      <c r="H407" s="56">
        <f t="shared" si="49"/>
        <v>9.8901</v>
      </c>
      <c r="I407" s="58">
        <v>9.99</v>
      </c>
      <c r="J407" s="58">
        <f t="shared" si="51"/>
        <v>12.6296577</v>
      </c>
      <c r="K407" s="58">
        <f t="shared" si="52"/>
        <v>479.92699259999995</v>
      </c>
      <c r="L407" s="1"/>
      <c r="M407" s="22">
        <f t="shared" si="48"/>
        <v>9.99</v>
      </c>
    </row>
    <row r="408" spans="1:13" s="17" customFormat="1" ht="19.5" customHeight="1" outlineLevel="1">
      <c r="A408" s="18"/>
      <c r="B408" s="83" t="s">
        <v>322</v>
      </c>
      <c r="C408" s="83" t="s">
        <v>432</v>
      </c>
      <c r="D408" s="83" t="s">
        <v>92</v>
      </c>
      <c r="E408" s="82" t="s">
        <v>940</v>
      </c>
      <c r="F408" s="90" t="s">
        <v>88</v>
      </c>
      <c r="G408" s="56">
        <v>26</v>
      </c>
      <c r="H408" s="56">
        <f t="shared" si="49"/>
        <v>9.8901</v>
      </c>
      <c r="I408" s="58">
        <v>9.99</v>
      </c>
      <c r="J408" s="58">
        <f t="shared" si="51"/>
        <v>12.6296577</v>
      </c>
      <c r="K408" s="58">
        <f t="shared" si="52"/>
        <v>328.3711002</v>
      </c>
      <c r="L408" s="1"/>
      <c r="M408" s="22">
        <f t="shared" si="48"/>
        <v>9.99</v>
      </c>
    </row>
    <row r="409" spans="1:13" s="17" customFormat="1" ht="19.5" customHeight="1" outlineLevel="1">
      <c r="A409" s="18"/>
      <c r="B409" s="83" t="s">
        <v>323</v>
      </c>
      <c r="C409" s="83" t="s">
        <v>432</v>
      </c>
      <c r="D409" s="83" t="s">
        <v>92</v>
      </c>
      <c r="E409" s="82" t="s">
        <v>982</v>
      </c>
      <c r="F409" s="90" t="s">
        <v>88</v>
      </c>
      <c r="G409" s="56">
        <v>4</v>
      </c>
      <c r="H409" s="56">
        <f t="shared" si="49"/>
        <v>9.8901</v>
      </c>
      <c r="I409" s="58">
        <v>9.99</v>
      </c>
      <c r="J409" s="58">
        <f t="shared" si="51"/>
        <v>12.6296577</v>
      </c>
      <c r="K409" s="58">
        <f t="shared" si="52"/>
        <v>50.5186308</v>
      </c>
      <c r="L409" s="1"/>
      <c r="M409" s="22">
        <f t="shared" si="48"/>
        <v>9.99</v>
      </c>
    </row>
    <row r="410" spans="1:13" s="17" customFormat="1" ht="19.5" customHeight="1" outlineLevel="1">
      <c r="A410" s="18"/>
      <c r="B410" s="83" t="s">
        <v>324</v>
      </c>
      <c r="C410" s="83" t="s">
        <v>433</v>
      </c>
      <c r="D410" s="83" t="s">
        <v>92</v>
      </c>
      <c r="E410" s="82" t="s">
        <v>983</v>
      </c>
      <c r="F410" s="90" t="s">
        <v>88</v>
      </c>
      <c r="G410" s="56">
        <v>4</v>
      </c>
      <c r="H410" s="56">
        <f t="shared" si="49"/>
        <v>64.7559</v>
      </c>
      <c r="I410" s="58">
        <v>65.41</v>
      </c>
      <c r="J410" s="58">
        <f t="shared" si="51"/>
        <v>82.69328429999999</v>
      </c>
      <c r="K410" s="58">
        <f t="shared" si="52"/>
        <v>330.77313719999995</v>
      </c>
      <c r="L410" s="1"/>
      <c r="M410" s="22">
        <f aca="true" t="shared" si="53" ref="M410:M473">I410</f>
        <v>65.41</v>
      </c>
    </row>
    <row r="411" spans="1:13" s="17" customFormat="1" ht="19.5" customHeight="1" outlineLevel="1">
      <c r="A411" s="18"/>
      <c r="B411" s="83" t="s">
        <v>325</v>
      </c>
      <c r="C411" s="83" t="s">
        <v>433</v>
      </c>
      <c r="D411" s="83" t="s">
        <v>92</v>
      </c>
      <c r="E411" s="82" t="s">
        <v>984</v>
      </c>
      <c r="F411" s="90" t="s">
        <v>88</v>
      </c>
      <c r="G411" s="56">
        <v>4</v>
      </c>
      <c r="H411" s="56">
        <f t="shared" si="49"/>
        <v>64.7559</v>
      </c>
      <c r="I411" s="58">
        <v>65.41</v>
      </c>
      <c r="J411" s="58">
        <f t="shared" si="51"/>
        <v>82.69328429999999</v>
      </c>
      <c r="K411" s="58">
        <f t="shared" si="52"/>
        <v>330.77313719999995</v>
      </c>
      <c r="L411" s="1"/>
      <c r="M411" s="22">
        <f t="shared" si="53"/>
        <v>65.41</v>
      </c>
    </row>
    <row r="412" spans="1:13" s="17" customFormat="1" ht="19.5" customHeight="1" outlineLevel="1">
      <c r="A412" s="18"/>
      <c r="B412" s="83" t="s">
        <v>326</v>
      </c>
      <c r="C412" s="83" t="s">
        <v>434</v>
      </c>
      <c r="D412" s="83" t="s">
        <v>92</v>
      </c>
      <c r="E412" s="82" t="s">
        <v>985</v>
      </c>
      <c r="F412" s="90" t="s">
        <v>88</v>
      </c>
      <c r="G412" s="56">
        <v>2</v>
      </c>
      <c r="H412" s="56">
        <f t="shared" si="49"/>
        <v>87.0408</v>
      </c>
      <c r="I412" s="58">
        <v>87.92</v>
      </c>
      <c r="J412" s="58">
        <f t="shared" si="51"/>
        <v>111.1511016</v>
      </c>
      <c r="K412" s="58">
        <f t="shared" si="52"/>
        <v>222.3022032</v>
      </c>
      <c r="L412" s="1"/>
      <c r="M412" s="22">
        <f t="shared" si="53"/>
        <v>87.92</v>
      </c>
    </row>
    <row r="413" spans="1:13" s="17" customFormat="1" ht="19.5" customHeight="1" outlineLevel="1">
      <c r="A413" s="18"/>
      <c r="B413" s="83" t="s">
        <v>327</v>
      </c>
      <c r="C413" s="83" t="s">
        <v>435</v>
      </c>
      <c r="D413" s="83" t="s">
        <v>92</v>
      </c>
      <c r="E413" s="82" t="s">
        <v>986</v>
      </c>
      <c r="F413" s="90" t="s">
        <v>88</v>
      </c>
      <c r="G413" s="56">
        <v>1</v>
      </c>
      <c r="H413" s="56">
        <f t="shared" si="49"/>
        <v>250.3809</v>
      </c>
      <c r="I413" s="58">
        <v>252.91</v>
      </c>
      <c r="J413" s="58">
        <f t="shared" si="51"/>
        <v>319.7364093</v>
      </c>
      <c r="K413" s="58">
        <f t="shared" si="52"/>
        <v>319.7364093</v>
      </c>
      <c r="L413" s="1"/>
      <c r="M413" s="22">
        <f t="shared" si="53"/>
        <v>252.91</v>
      </c>
    </row>
    <row r="414" spans="1:13" s="17" customFormat="1" ht="19.5" customHeight="1" outlineLevel="1">
      <c r="A414" s="18"/>
      <c r="B414" s="83" t="s">
        <v>328</v>
      </c>
      <c r="C414" s="83" t="s">
        <v>435</v>
      </c>
      <c r="D414" s="83" t="s">
        <v>92</v>
      </c>
      <c r="E414" s="82" t="s">
        <v>987</v>
      </c>
      <c r="F414" s="90" t="s">
        <v>88</v>
      </c>
      <c r="G414" s="56">
        <v>1</v>
      </c>
      <c r="H414" s="56">
        <f t="shared" si="49"/>
        <v>250.3809</v>
      </c>
      <c r="I414" s="58">
        <v>252.91</v>
      </c>
      <c r="J414" s="58">
        <f t="shared" si="51"/>
        <v>319.7364093</v>
      </c>
      <c r="K414" s="58">
        <f t="shared" si="52"/>
        <v>319.7364093</v>
      </c>
      <c r="L414" s="1"/>
      <c r="M414" s="22">
        <f t="shared" si="53"/>
        <v>252.91</v>
      </c>
    </row>
    <row r="415" spans="1:13" s="17" customFormat="1" ht="19.5" customHeight="1" outlineLevel="1">
      <c r="A415" s="18"/>
      <c r="B415" s="83" t="s">
        <v>329</v>
      </c>
      <c r="C415" s="73" t="s">
        <v>918</v>
      </c>
      <c r="D415" s="73" t="s">
        <v>114</v>
      </c>
      <c r="E415" s="82" t="s">
        <v>811</v>
      </c>
      <c r="F415" s="90" t="s">
        <v>88</v>
      </c>
      <c r="G415" s="56">
        <v>4</v>
      </c>
      <c r="H415" s="56">
        <f t="shared" si="49"/>
        <v>105.5637</v>
      </c>
      <c r="I415" s="64">
        <v>106.63</v>
      </c>
      <c r="J415" s="58">
        <f t="shared" si="51"/>
        <v>134.80484489999998</v>
      </c>
      <c r="K415" s="58">
        <f t="shared" si="52"/>
        <v>539.2193795999999</v>
      </c>
      <c r="L415" s="1"/>
      <c r="M415" s="22">
        <f t="shared" si="53"/>
        <v>106.63</v>
      </c>
    </row>
    <row r="416" spans="1:13" s="17" customFormat="1" ht="19.5" customHeight="1" outlineLevel="1">
      <c r="A416" s="18"/>
      <c r="B416" s="83" t="s">
        <v>330</v>
      </c>
      <c r="C416" s="83" t="s">
        <v>918</v>
      </c>
      <c r="D416" s="73" t="s">
        <v>114</v>
      </c>
      <c r="E416" s="82" t="s">
        <v>992</v>
      </c>
      <c r="F416" s="90" t="s">
        <v>88</v>
      </c>
      <c r="G416" s="56">
        <v>22</v>
      </c>
      <c r="H416" s="56">
        <f t="shared" si="49"/>
        <v>105.5637</v>
      </c>
      <c r="I416" s="58">
        <v>106.63</v>
      </c>
      <c r="J416" s="58">
        <f t="shared" si="51"/>
        <v>134.80484489999998</v>
      </c>
      <c r="K416" s="58">
        <f t="shared" si="52"/>
        <v>2965.7065877999994</v>
      </c>
      <c r="L416" s="1"/>
      <c r="M416" s="22">
        <f t="shared" si="53"/>
        <v>106.63</v>
      </c>
    </row>
    <row r="417" spans="1:13" s="17" customFormat="1" ht="19.5" customHeight="1" outlineLevel="1">
      <c r="A417" s="18"/>
      <c r="B417" s="83" t="s">
        <v>331</v>
      </c>
      <c r="C417" s="83" t="s">
        <v>918</v>
      </c>
      <c r="D417" s="73" t="s">
        <v>114</v>
      </c>
      <c r="E417" s="82" t="s">
        <v>991</v>
      </c>
      <c r="F417" s="90" t="s">
        <v>88</v>
      </c>
      <c r="G417" s="56">
        <v>4</v>
      </c>
      <c r="H417" s="56">
        <f t="shared" si="49"/>
        <v>105.5637</v>
      </c>
      <c r="I417" s="58">
        <v>106.63</v>
      </c>
      <c r="J417" s="58">
        <f t="shared" si="51"/>
        <v>134.80484489999998</v>
      </c>
      <c r="K417" s="58">
        <f t="shared" si="52"/>
        <v>539.2193795999999</v>
      </c>
      <c r="L417" s="1"/>
      <c r="M417" s="22">
        <f t="shared" si="53"/>
        <v>106.63</v>
      </c>
    </row>
    <row r="418" spans="1:13" s="17" customFormat="1" ht="19.5" customHeight="1" outlineLevel="1">
      <c r="A418" s="18"/>
      <c r="B418" s="96"/>
      <c r="C418" s="77"/>
      <c r="D418" s="77"/>
      <c r="E418" s="70" t="s">
        <v>37</v>
      </c>
      <c r="F418" s="88"/>
      <c r="G418" s="56">
        <v>0</v>
      </c>
      <c r="H418" s="56">
        <f t="shared" si="49"/>
        <v>0</v>
      </c>
      <c r="I418" s="58"/>
      <c r="J418" s="58">
        <f t="shared" si="51"/>
        <v>0</v>
      </c>
      <c r="K418" s="58">
        <f t="shared" si="52"/>
        <v>0</v>
      </c>
      <c r="L418" s="1"/>
      <c r="M418" s="22">
        <f t="shared" si="53"/>
        <v>0</v>
      </c>
    </row>
    <row r="419" spans="1:13" s="17" customFormat="1" ht="27" customHeight="1" outlineLevel="1">
      <c r="A419" s="18"/>
      <c r="B419" s="83" t="s">
        <v>332</v>
      </c>
      <c r="C419" s="73">
        <v>72934</v>
      </c>
      <c r="D419" s="73" t="s">
        <v>92</v>
      </c>
      <c r="E419" s="65" t="s">
        <v>812</v>
      </c>
      <c r="F419" s="83" t="s">
        <v>105</v>
      </c>
      <c r="G419" s="56">
        <v>758.8</v>
      </c>
      <c r="H419" s="56">
        <f t="shared" si="49"/>
        <v>4.257</v>
      </c>
      <c r="I419" s="58">
        <v>4.3</v>
      </c>
      <c r="J419" s="58">
        <f t="shared" si="51"/>
        <v>5.436189</v>
      </c>
      <c r="K419" s="58">
        <f t="shared" si="52"/>
        <v>4124.9802131999995</v>
      </c>
      <c r="L419" s="1"/>
      <c r="M419" s="22">
        <f t="shared" si="53"/>
        <v>4.3</v>
      </c>
    </row>
    <row r="420" spans="1:13" s="17" customFormat="1" ht="19.5" customHeight="1" outlineLevel="1">
      <c r="A420" s="18"/>
      <c r="B420" s="83" t="s">
        <v>333</v>
      </c>
      <c r="C420" s="73">
        <v>72935</v>
      </c>
      <c r="D420" s="73" t="s">
        <v>92</v>
      </c>
      <c r="E420" s="65" t="s">
        <v>813</v>
      </c>
      <c r="F420" s="83" t="s">
        <v>105</v>
      </c>
      <c r="G420" s="56">
        <v>12.1</v>
      </c>
      <c r="H420" s="56">
        <f t="shared" si="49"/>
        <v>5.3955</v>
      </c>
      <c r="I420" s="58">
        <v>5.45</v>
      </c>
      <c r="J420" s="58">
        <f t="shared" si="51"/>
        <v>6.8900535000000005</v>
      </c>
      <c r="K420" s="58">
        <f t="shared" si="52"/>
        <v>83.36964735000001</v>
      </c>
      <c r="L420" s="1"/>
      <c r="M420" s="22">
        <f t="shared" si="53"/>
        <v>5.45</v>
      </c>
    </row>
    <row r="421" spans="1:13" s="17" customFormat="1" ht="27" customHeight="1" outlineLevel="1">
      <c r="A421" s="18"/>
      <c r="B421" s="83" t="s">
        <v>334</v>
      </c>
      <c r="C421" s="73">
        <v>72936</v>
      </c>
      <c r="D421" s="73" t="s">
        <v>92</v>
      </c>
      <c r="E421" s="65" t="s">
        <v>814</v>
      </c>
      <c r="F421" s="83" t="s">
        <v>105</v>
      </c>
      <c r="G421" s="56">
        <v>187.5</v>
      </c>
      <c r="H421" s="56">
        <f t="shared" si="49"/>
        <v>7.4151</v>
      </c>
      <c r="I421" s="58">
        <v>7.49</v>
      </c>
      <c r="J421" s="58">
        <f t="shared" si="51"/>
        <v>9.4690827</v>
      </c>
      <c r="K421" s="58">
        <f t="shared" si="52"/>
        <v>1775.4530062499998</v>
      </c>
      <c r="L421" s="1"/>
      <c r="M421" s="22">
        <f t="shared" si="53"/>
        <v>7.49</v>
      </c>
    </row>
    <row r="422" spans="1:13" s="17" customFormat="1" ht="19.5" customHeight="1" outlineLevel="1">
      <c r="A422" s="18"/>
      <c r="B422" s="83" t="s">
        <v>335</v>
      </c>
      <c r="C422" s="73" t="s">
        <v>426</v>
      </c>
      <c r="D422" s="73" t="s">
        <v>92</v>
      </c>
      <c r="E422" s="65" t="s">
        <v>815</v>
      </c>
      <c r="F422" s="83" t="s">
        <v>105</v>
      </c>
      <c r="G422" s="56">
        <v>6.6</v>
      </c>
      <c r="H422" s="56">
        <f t="shared" si="49"/>
        <v>19.8693</v>
      </c>
      <c r="I422" s="58">
        <v>20.07</v>
      </c>
      <c r="J422" s="58">
        <f t="shared" si="51"/>
        <v>25.373096099999998</v>
      </c>
      <c r="K422" s="58">
        <f t="shared" si="52"/>
        <v>167.46243425999998</v>
      </c>
      <c r="L422" s="1"/>
      <c r="M422" s="22">
        <f t="shared" si="53"/>
        <v>20.07</v>
      </c>
    </row>
    <row r="423" spans="1:13" s="17" customFormat="1" ht="19.5" customHeight="1" outlineLevel="1">
      <c r="A423" s="18"/>
      <c r="B423" s="83" t="s">
        <v>336</v>
      </c>
      <c r="C423" s="73" t="s">
        <v>427</v>
      </c>
      <c r="D423" s="73" t="s">
        <v>92</v>
      </c>
      <c r="E423" s="65" t="s">
        <v>816</v>
      </c>
      <c r="F423" s="83" t="s">
        <v>105</v>
      </c>
      <c r="G423" s="56">
        <v>55.2</v>
      </c>
      <c r="H423" s="56">
        <f t="shared" si="49"/>
        <v>31.907699999999995</v>
      </c>
      <c r="I423" s="58">
        <v>32.23</v>
      </c>
      <c r="J423" s="58">
        <f t="shared" si="51"/>
        <v>40.74613289999999</v>
      </c>
      <c r="K423" s="58">
        <f t="shared" si="52"/>
        <v>2249.1865360799998</v>
      </c>
      <c r="L423" s="1"/>
      <c r="M423" s="22">
        <f t="shared" si="53"/>
        <v>32.23</v>
      </c>
    </row>
    <row r="424" spans="1:13" s="17" customFormat="1" ht="19.5" customHeight="1" outlineLevel="1">
      <c r="A424" s="18"/>
      <c r="B424" s="83" t="s">
        <v>337</v>
      </c>
      <c r="C424" s="73">
        <v>83366</v>
      </c>
      <c r="D424" s="73" t="s">
        <v>92</v>
      </c>
      <c r="E424" s="65" t="s">
        <v>995</v>
      </c>
      <c r="F424" s="90" t="s">
        <v>88</v>
      </c>
      <c r="G424" s="56">
        <v>16</v>
      </c>
      <c r="H424" s="56">
        <f aca="true" t="shared" si="54" ref="H424:H487">M424*0.99</f>
        <v>42.4809</v>
      </c>
      <c r="I424" s="58">
        <v>42.91</v>
      </c>
      <c r="J424" s="58">
        <f t="shared" si="51"/>
        <v>54.248109299999996</v>
      </c>
      <c r="K424" s="58">
        <f t="shared" si="52"/>
        <v>867.9697487999999</v>
      </c>
      <c r="L424" s="1"/>
      <c r="M424" s="22">
        <f t="shared" si="53"/>
        <v>42.91</v>
      </c>
    </row>
    <row r="425" spans="1:13" s="17" customFormat="1" ht="19.5" customHeight="1" outlineLevel="1">
      <c r="A425" s="18"/>
      <c r="B425" s="83" t="s">
        <v>338</v>
      </c>
      <c r="C425" s="73">
        <v>83387</v>
      </c>
      <c r="D425" s="73" t="s">
        <v>92</v>
      </c>
      <c r="E425" s="65" t="s">
        <v>996</v>
      </c>
      <c r="F425" s="83" t="s">
        <v>88</v>
      </c>
      <c r="G425" s="56">
        <v>118</v>
      </c>
      <c r="H425" s="56">
        <f t="shared" si="54"/>
        <v>5.643</v>
      </c>
      <c r="I425" s="58">
        <v>5.7</v>
      </c>
      <c r="J425" s="58">
        <f t="shared" si="51"/>
        <v>7.206111</v>
      </c>
      <c r="K425" s="58">
        <f t="shared" si="52"/>
        <v>850.321098</v>
      </c>
      <c r="L425" s="1"/>
      <c r="M425" s="22">
        <f t="shared" si="53"/>
        <v>5.7</v>
      </c>
    </row>
    <row r="426" spans="1:13" s="17" customFormat="1" ht="19.5" customHeight="1" outlineLevel="1">
      <c r="A426" s="18"/>
      <c r="B426" s="83" t="s">
        <v>339</v>
      </c>
      <c r="C426" s="73">
        <v>83388</v>
      </c>
      <c r="D426" s="73" t="s">
        <v>92</v>
      </c>
      <c r="E426" s="65" t="s">
        <v>997</v>
      </c>
      <c r="F426" s="83" t="s">
        <v>88</v>
      </c>
      <c r="G426" s="56">
        <v>134</v>
      </c>
      <c r="H426" s="56">
        <f t="shared" si="54"/>
        <v>8.7417</v>
      </c>
      <c r="I426" s="58">
        <v>8.83</v>
      </c>
      <c r="J426" s="58">
        <f t="shared" si="51"/>
        <v>11.1631509</v>
      </c>
      <c r="K426" s="58">
        <f t="shared" si="52"/>
        <v>1495.8622206</v>
      </c>
      <c r="L426" s="1"/>
      <c r="M426" s="22">
        <f t="shared" si="53"/>
        <v>8.83</v>
      </c>
    </row>
    <row r="427" spans="1:13" s="17" customFormat="1" ht="19.5" customHeight="1" outlineLevel="1">
      <c r="A427" s="18"/>
      <c r="B427" s="77"/>
      <c r="C427" s="77"/>
      <c r="D427" s="77"/>
      <c r="E427" s="70" t="s">
        <v>39</v>
      </c>
      <c r="F427" s="91"/>
      <c r="G427" s="56">
        <v>0</v>
      </c>
      <c r="H427" s="56">
        <f t="shared" si="54"/>
        <v>0</v>
      </c>
      <c r="I427" s="58"/>
      <c r="J427" s="58">
        <f t="shared" si="51"/>
        <v>0</v>
      </c>
      <c r="K427" s="58">
        <f t="shared" si="52"/>
        <v>0</v>
      </c>
      <c r="L427" s="1"/>
      <c r="M427" s="22">
        <f t="shared" si="53"/>
        <v>0</v>
      </c>
    </row>
    <row r="428" spans="1:13" s="17" customFormat="1" ht="39.75" customHeight="1" outlineLevel="1">
      <c r="A428" s="18"/>
      <c r="B428" s="77"/>
      <c r="C428" s="77"/>
      <c r="D428" s="77"/>
      <c r="E428" s="65" t="s">
        <v>13</v>
      </c>
      <c r="F428" s="53"/>
      <c r="G428" s="56">
        <v>0</v>
      </c>
      <c r="H428" s="56">
        <f t="shared" si="54"/>
        <v>0</v>
      </c>
      <c r="I428" s="58"/>
      <c r="J428" s="58">
        <f t="shared" si="51"/>
        <v>0</v>
      </c>
      <c r="K428" s="58">
        <f t="shared" si="52"/>
        <v>0</v>
      </c>
      <c r="L428" s="1"/>
      <c r="M428" s="22">
        <f t="shared" si="53"/>
        <v>0</v>
      </c>
    </row>
    <row r="429" spans="1:13" ht="19.5" customHeight="1" outlineLevel="1">
      <c r="A429" s="18"/>
      <c r="B429" s="83" t="s">
        <v>340</v>
      </c>
      <c r="C429" s="83" t="s">
        <v>220</v>
      </c>
      <c r="D429" s="83" t="s">
        <v>92</v>
      </c>
      <c r="E429" s="82" t="s">
        <v>40</v>
      </c>
      <c r="F429" s="83" t="s">
        <v>105</v>
      </c>
      <c r="G429" s="56">
        <v>5800.3</v>
      </c>
      <c r="H429" s="56">
        <f t="shared" si="54"/>
        <v>2.1186000000000003</v>
      </c>
      <c r="I429" s="58">
        <v>2.14</v>
      </c>
      <c r="J429" s="58">
        <f t="shared" si="51"/>
        <v>2.7054522000000003</v>
      </c>
      <c r="K429" s="58">
        <f t="shared" si="52"/>
        <v>15692.434395660002</v>
      </c>
      <c r="M429" s="22">
        <f t="shared" si="53"/>
        <v>2.14</v>
      </c>
    </row>
    <row r="430" spans="1:13" ht="19.5" customHeight="1" outlineLevel="1">
      <c r="A430" s="18"/>
      <c r="B430" s="83" t="s">
        <v>817</v>
      </c>
      <c r="C430" s="83" t="s">
        <v>221</v>
      </c>
      <c r="D430" s="83" t="s">
        <v>92</v>
      </c>
      <c r="E430" s="82" t="s">
        <v>41</v>
      </c>
      <c r="F430" s="83" t="s">
        <v>105</v>
      </c>
      <c r="G430" s="56">
        <v>1955.3</v>
      </c>
      <c r="H430" s="56">
        <f t="shared" si="54"/>
        <v>3.0195</v>
      </c>
      <c r="I430" s="58">
        <v>3.05</v>
      </c>
      <c r="J430" s="58">
        <f t="shared" si="51"/>
        <v>3.8559015</v>
      </c>
      <c r="K430" s="58">
        <f t="shared" si="52"/>
        <v>7539.44420295</v>
      </c>
      <c r="M430" s="22">
        <f t="shared" si="53"/>
        <v>3.05</v>
      </c>
    </row>
    <row r="431" spans="1:13" ht="19.5" customHeight="1" outlineLevel="1">
      <c r="A431" s="18"/>
      <c r="B431" s="83" t="s">
        <v>341</v>
      </c>
      <c r="C431" s="83" t="s">
        <v>222</v>
      </c>
      <c r="D431" s="83" t="s">
        <v>92</v>
      </c>
      <c r="E431" s="82" t="s">
        <v>821</v>
      </c>
      <c r="F431" s="83" t="s">
        <v>105</v>
      </c>
      <c r="G431" s="56">
        <v>364.2</v>
      </c>
      <c r="H431" s="56">
        <f t="shared" si="54"/>
        <v>3.9996</v>
      </c>
      <c r="I431" s="58">
        <v>4.04</v>
      </c>
      <c r="J431" s="58">
        <f t="shared" si="51"/>
        <v>5.1074892</v>
      </c>
      <c r="K431" s="58">
        <f t="shared" si="52"/>
        <v>1860.14756664</v>
      </c>
      <c r="M431" s="22">
        <f t="shared" si="53"/>
        <v>4.04</v>
      </c>
    </row>
    <row r="432" spans="1:13" ht="19.5" customHeight="1" outlineLevel="1">
      <c r="A432" s="18"/>
      <c r="B432" s="83" t="s">
        <v>818</v>
      </c>
      <c r="C432" s="83" t="s">
        <v>428</v>
      </c>
      <c r="D432" s="83" t="s">
        <v>92</v>
      </c>
      <c r="E432" s="65" t="s">
        <v>823</v>
      </c>
      <c r="F432" s="83" t="s">
        <v>105</v>
      </c>
      <c r="G432" s="56">
        <v>140.6</v>
      </c>
      <c r="H432" s="56">
        <f t="shared" si="54"/>
        <v>6.831</v>
      </c>
      <c r="I432" s="58">
        <v>6.9</v>
      </c>
      <c r="J432" s="58">
        <f t="shared" si="51"/>
        <v>8.723187</v>
      </c>
      <c r="K432" s="58">
        <f t="shared" si="52"/>
        <v>1226.4800922</v>
      </c>
      <c r="M432" s="22">
        <f t="shared" si="53"/>
        <v>6.9</v>
      </c>
    </row>
    <row r="433" spans="1:13" ht="19.5" customHeight="1" outlineLevel="1">
      <c r="A433" s="18"/>
      <c r="B433" s="83" t="s">
        <v>819</v>
      </c>
      <c r="C433" s="83" t="s">
        <v>429</v>
      </c>
      <c r="D433" s="83" t="s">
        <v>92</v>
      </c>
      <c r="E433" s="65" t="s">
        <v>825</v>
      </c>
      <c r="F433" s="83" t="s">
        <v>105</v>
      </c>
      <c r="G433" s="56">
        <v>145.6</v>
      </c>
      <c r="H433" s="56">
        <f t="shared" si="54"/>
        <v>9.6822</v>
      </c>
      <c r="I433" s="58">
        <v>9.78</v>
      </c>
      <c r="J433" s="58">
        <f t="shared" si="51"/>
        <v>12.3641694</v>
      </c>
      <c r="K433" s="58">
        <f t="shared" si="52"/>
        <v>1800.2230646399998</v>
      </c>
      <c r="M433" s="22">
        <f t="shared" si="53"/>
        <v>9.78</v>
      </c>
    </row>
    <row r="434" spans="1:13" ht="19.5" customHeight="1" outlineLevel="1">
      <c r="A434" s="18"/>
      <c r="B434" s="83" t="s">
        <v>342</v>
      </c>
      <c r="C434" s="83" t="s">
        <v>223</v>
      </c>
      <c r="D434" s="83" t="s">
        <v>92</v>
      </c>
      <c r="E434" s="65" t="s">
        <v>980</v>
      </c>
      <c r="F434" s="83" t="s">
        <v>105</v>
      </c>
      <c r="G434" s="56">
        <v>35.5</v>
      </c>
      <c r="H434" s="56">
        <f t="shared" si="54"/>
        <v>13.266</v>
      </c>
      <c r="I434" s="58">
        <v>13.4</v>
      </c>
      <c r="J434" s="58">
        <f t="shared" si="51"/>
        <v>16.940682</v>
      </c>
      <c r="K434" s="58">
        <f t="shared" si="52"/>
        <v>601.3942109999999</v>
      </c>
      <c r="M434" s="22">
        <f t="shared" si="53"/>
        <v>13.4</v>
      </c>
    </row>
    <row r="435" spans="1:13" ht="19.5" customHeight="1" outlineLevel="1">
      <c r="A435" s="18"/>
      <c r="B435" s="83" t="s">
        <v>343</v>
      </c>
      <c r="C435" s="83" t="s">
        <v>430</v>
      </c>
      <c r="D435" s="83" t="s">
        <v>92</v>
      </c>
      <c r="E435" s="65" t="s">
        <v>981</v>
      </c>
      <c r="F435" s="83" t="s">
        <v>105</v>
      </c>
      <c r="G435" s="56">
        <v>141.9</v>
      </c>
      <c r="H435" s="56">
        <f t="shared" si="54"/>
        <v>25.126199999999997</v>
      </c>
      <c r="I435" s="58">
        <v>25.38</v>
      </c>
      <c r="J435" s="58">
        <f t="shared" si="51"/>
        <v>32.0861574</v>
      </c>
      <c r="K435" s="58">
        <f t="shared" si="52"/>
        <v>4553.0257350599995</v>
      </c>
      <c r="M435" s="22">
        <f t="shared" si="53"/>
        <v>25.38</v>
      </c>
    </row>
    <row r="436" spans="1:13" ht="19.5" customHeight="1" outlineLevel="1">
      <c r="A436" s="18"/>
      <c r="B436" s="83"/>
      <c r="C436" s="83"/>
      <c r="D436" s="83"/>
      <c r="E436" s="70" t="s">
        <v>826</v>
      </c>
      <c r="F436" s="83"/>
      <c r="G436" s="56">
        <v>0</v>
      </c>
      <c r="H436" s="56">
        <f t="shared" si="54"/>
        <v>0</v>
      </c>
      <c r="I436" s="58"/>
      <c r="J436" s="58">
        <f t="shared" si="51"/>
        <v>0</v>
      </c>
      <c r="K436" s="58">
        <f t="shared" si="52"/>
        <v>0</v>
      </c>
      <c r="M436" s="22">
        <f t="shared" si="53"/>
        <v>0</v>
      </c>
    </row>
    <row r="437" spans="1:13" ht="19.5" customHeight="1" outlineLevel="1">
      <c r="A437" s="18"/>
      <c r="B437" s="83" t="s">
        <v>493</v>
      </c>
      <c r="C437" s="73" t="s">
        <v>908</v>
      </c>
      <c r="D437" s="73" t="s">
        <v>114</v>
      </c>
      <c r="E437" s="65" t="s">
        <v>830</v>
      </c>
      <c r="F437" s="83" t="s">
        <v>105</v>
      </c>
      <c r="G437" s="56">
        <v>36.3</v>
      </c>
      <c r="H437" s="56">
        <f t="shared" si="54"/>
        <v>49.044599999999996</v>
      </c>
      <c r="I437" s="64">
        <v>49.54</v>
      </c>
      <c r="J437" s="58">
        <f t="shared" si="51"/>
        <v>62.62995419999999</v>
      </c>
      <c r="K437" s="58">
        <f t="shared" si="52"/>
        <v>2273.4673374599997</v>
      </c>
      <c r="M437" s="22">
        <f t="shared" si="53"/>
        <v>49.54</v>
      </c>
    </row>
    <row r="438" spans="1:13" ht="19.5" customHeight="1" outlineLevel="1">
      <c r="A438" s="18"/>
      <c r="B438" s="83" t="s">
        <v>344</v>
      </c>
      <c r="C438" s="73" t="s">
        <v>909</v>
      </c>
      <c r="D438" s="73" t="s">
        <v>114</v>
      </c>
      <c r="E438" s="65" t="s">
        <v>829</v>
      </c>
      <c r="F438" s="83" t="s">
        <v>105</v>
      </c>
      <c r="G438" s="56">
        <v>58</v>
      </c>
      <c r="H438" s="56">
        <f t="shared" si="54"/>
        <v>64.3698</v>
      </c>
      <c r="I438" s="64">
        <v>65.02</v>
      </c>
      <c r="J438" s="58">
        <f t="shared" si="51"/>
        <v>82.20023459999999</v>
      </c>
      <c r="K438" s="58">
        <f t="shared" si="52"/>
        <v>4767.6136068</v>
      </c>
      <c r="M438" s="22">
        <f t="shared" si="53"/>
        <v>65.02</v>
      </c>
    </row>
    <row r="439" spans="1:13" ht="19.5" customHeight="1" outlineLevel="1">
      <c r="A439" s="18"/>
      <c r="B439" s="83" t="s">
        <v>345</v>
      </c>
      <c r="C439" s="73" t="s">
        <v>910</v>
      </c>
      <c r="D439" s="73" t="s">
        <v>114</v>
      </c>
      <c r="E439" s="65" t="s">
        <v>828</v>
      </c>
      <c r="F439" s="83" t="s">
        <v>105</v>
      </c>
      <c r="G439" s="56">
        <v>0.6</v>
      </c>
      <c r="H439" s="56">
        <f t="shared" si="54"/>
        <v>79.2495</v>
      </c>
      <c r="I439" s="64">
        <v>80.05</v>
      </c>
      <c r="J439" s="58">
        <f t="shared" si="51"/>
        <v>101.2016115</v>
      </c>
      <c r="K439" s="58">
        <f t="shared" si="52"/>
        <v>60.72096689999999</v>
      </c>
      <c r="M439" s="22">
        <f t="shared" si="53"/>
        <v>80.05</v>
      </c>
    </row>
    <row r="440" spans="1:13" ht="19.5" customHeight="1" outlineLevel="1">
      <c r="A440" s="18"/>
      <c r="B440" s="83" t="s">
        <v>346</v>
      </c>
      <c r="C440" s="100" t="s">
        <v>941</v>
      </c>
      <c r="D440" s="83" t="s">
        <v>900</v>
      </c>
      <c r="E440" s="65" t="s">
        <v>831</v>
      </c>
      <c r="F440" s="83" t="s">
        <v>88</v>
      </c>
      <c r="G440" s="56">
        <v>21</v>
      </c>
      <c r="H440" s="56">
        <f t="shared" si="54"/>
        <v>48.381299999999996</v>
      </c>
      <c r="I440" s="58">
        <v>48.87</v>
      </c>
      <c r="J440" s="58">
        <f t="shared" si="51"/>
        <v>61.78292009999999</v>
      </c>
      <c r="K440" s="58">
        <f t="shared" si="52"/>
        <v>1297.4413220999998</v>
      </c>
      <c r="M440" s="22">
        <f t="shared" si="53"/>
        <v>48.87</v>
      </c>
    </row>
    <row r="441" spans="1:13" ht="19.5" customHeight="1" outlineLevel="1">
      <c r="A441" s="18"/>
      <c r="B441" s="83" t="s">
        <v>820</v>
      </c>
      <c r="C441" s="100" t="s">
        <v>941</v>
      </c>
      <c r="D441" s="83" t="s">
        <v>900</v>
      </c>
      <c r="E441" s="65" t="s">
        <v>832</v>
      </c>
      <c r="F441" s="83" t="s">
        <v>88</v>
      </c>
      <c r="G441" s="56">
        <v>33</v>
      </c>
      <c r="H441" s="56">
        <f t="shared" si="54"/>
        <v>48.381299999999996</v>
      </c>
      <c r="I441" s="58">
        <v>48.87</v>
      </c>
      <c r="J441" s="58">
        <f t="shared" si="51"/>
        <v>61.78292009999999</v>
      </c>
      <c r="K441" s="58">
        <f t="shared" si="52"/>
        <v>2038.8363632999997</v>
      </c>
      <c r="M441" s="22">
        <f t="shared" si="53"/>
        <v>48.87</v>
      </c>
    </row>
    <row r="442" spans="1:13" ht="19.5" customHeight="1" outlineLevel="1">
      <c r="A442" s="18"/>
      <c r="B442" s="83" t="s">
        <v>347</v>
      </c>
      <c r="C442" s="101" t="s">
        <v>942</v>
      </c>
      <c r="D442" s="83" t="s">
        <v>900</v>
      </c>
      <c r="E442" s="65" t="s">
        <v>833</v>
      </c>
      <c r="F442" s="83" t="s">
        <v>88</v>
      </c>
      <c r="G442" s="56">
        <v>40</v>
      </c>
      <c r="H442" s="56">
        <f t="shared" si="54"/>
        <v>13.4442</v>
      </c>
      <c r="I442" s="58">
        <v>13.58</v>
      </c>
      <c r="J442" s="58">
        <f t="shared" si="51"/>
        <v>17.1682434</v>
      </c>
      <c r="K442" s="58">
        <f t="shared" si="52"/>
        <v>686.729736</v>
      </c>
      <c r="M442" s="22">
        <f t="shared" si="53"/>
        <v>13.58</v>
      </c>
    </row>
    <row r="443" spans="1:13" ht="19.5" customHeight="1" outlineLevel="1">
      <c r="A443" s="18"/>
      <c r="B443" s="77"/>
      <c r="C443" s="77"/>
      <c r="D443" s="77"/>
      <c r="E443" s="70" t="s">
        <v>43</v>
      </c>
      <c r="F443" s="91"/>
      <c r="G443" s="56">
        <v>0</v>
      </c>
      <c r="H443" s="56">
        <f t="shared" si="54"/>
        <v>0</v>
      </c>
      <c r="I443" s="58"/>
      <c r="J443" s="58">
        <f t="shared" si="51"/>
        <v>0</v>
      </c>
      <c r="K443" s="58">
        <f t="shared" si="52"/>
        <v>0</v>
      </c>
      <c r="M443" s="22">
        <f t="shared" si="53"/>
        <v>0</v>
      </c>
    </row>
    <row r="444" spans="1:13" ht="19.5" customHeight="1" outlineLevel="1">
      <c r="A444" s="18"/>
      <c r="B444" s="73" t="s">
        <v>822</v>
      </c>
      <c r="C444" s="83">
        <v>83540</v>
      </c>
      <c r="D444" s="83" t="s">
        <v>92</v>
      </c>
      <c r="E444" s="65" t="s">
        <v>989</v>
      </c>
      <c r="F444" s="83" t="s">
        <v>88</v>
      </c>
      <c r="G444" s="56">
        <v>49</v>
      </c>
      <c r="H444" s="56">
        <f t="shared" si="54"/>
        <v>13.008600000000001</v>
      </c>
      <c r="I444" s="58">
        <v>13.14</v>
      </c>
      <c r="J444" s="58">
        <f t="shared" si="51"/>
        <v>16.6119822</v>
      </c>
      <c r="K444" s="58">
        <f t="shared" si="52"/>
        <v>813.9871278</v>
      </c>
      <c r="M444" s="22">
        <f t="shared" si="53"/>
        <v>13.14</v>
      </c>
    </row>
    <row r="445" spans="1:13" ht="19.5" customHeight="1" outlineLevel="1">
      <c r="A445" s="18"/>
      <c r="B445" s="73" t="s">
        <v>824</v>
      </c>
      <c r="C445" s="83">
        <v>83566</v>
      </c>
      <c r="D445" s="83" t="s">
        <v>92</v>
      </c>
      <c r="E445" s="65" t="s">
        <v>990</v>
      </c>
      <c r="F445" s="83" t="s">
        <v>88</v>
      </c>
      <c r="G445" s="56">
        <v>11</v>
      </c>
      <c r="H445" s="56">
        <f t="shared" si="54"/>
        <v>23.562</v>
      </c>
      <c r="I445" s="58">
        <v>23.8</v>
      </c>
      <c r="J445" s="58">
        <f t="shared" si="51"/>
        <v>30.088674</v>
      </c>
      <c r="K445" s="58">
        <f t="shared" si="52"/>
        <v>330.975414</v>
      </c>
      <c r="M445" s="22">
        <f t="shared" si="53"/>
        <v>23.8</v>
      </c>
    </row>
    <row r="446" spans="1:13" ht="19.5" customHeight="1" outlineLevel="1">
      <c r="A446" s="18"/>
      <c r="B446" s="73" t="s">
        <v>460</v>
      </c>
      <c r="C446" s="83">
        <v>72331</v>
      </c>
      <c r="D446" s="83" t="s">
        <v>92</v>
      </c>
      <c r="E446" s="82" t="s">
        <v>44</v>
      </c>
      <c r="F446" s="83" t="s">
        <v>88</v>
      </c>
      <c r="G446" s="56">
        <v>1</v>
      </c>
      <c r="H446" s="56">
        <f t="shared" si="54"/>
        <v>10.3455</v>
      </c>
      <c r="I446" s="58">
        <v>10.45</v>
      </c>
      <c r="J446" s="58">
        <f t="shared" si="51"/>
        <v>13.2112035</v>
      </c>
      <c r="K446" s="58">
        <f t="shared" si="52"/>
        <v>13.2112035</v>
      </c>
      <c r="M446" s="22">
        <f t="shared" si="53"/>
        <v>10.45</v>
      </c>
    </row>
    <row r="447" spans="1:13" ht="19.5" customHeight="1" outlineLevel="1">
      <c r="A447" s="18"/>
      <c r="B447" s="73" t="s">
        <v>827</v>
      </c>
      <c r="C447" s="83">
        <v>84227</v>
      </c>
      <c r="D447" s="83" t="s">
        <v>92</v>
      </c>
      <c r="E447" s="82" t="s">
        <v>988</v>
      </c>
      <c r="F447" s="90" t="s">
        <v>88</v>
      </c>
      <c r="G447" s="56">
        <v>39</v>
      </c>
      <c r="H447" s="56">
        <f t="shared" si="54"/>
        <v>34.6896</v>
      </c>
      <c r="I447" s="58">
        <v>35.04</v>
      </c>
      <c r="J447" s="58">
        <f t="shared" si="51"/>
        <v>44.2986192</v>
      </c>
      <c r="K447" s="58">
        <f t="shared" si="52"/>
        <v>1727.6461488</v>
      </c>
      <c r="M447" s="22">
        <f t="shared" si="53"/>
        <v>35.04</v>
      </c>
    </row>
    <row r="448" spans="1:13" ht="19.5" customHeight="1" outlineLevel="1">
      <c r="A448" s="18"/>
      <c r="B448" s="73" t="s">
        <v>461</v>
      </c>
      <c r="C448" s="83" t="s">
        <v>914</v>
      </c>
      <c r="D448" s="73" t="s">
        <v>114</v>
      </c>
      <c r="E448" s="82" t="s">
        <v>943</v>
      </c>
      <c r="F448" s="83" t="s">
        <v>88</v>
      </c>
      <c r="G448" s="56">
        <v>64</v>
      </c>
      <c r="H448" s="56">
        <f t="shared" si="54"/>
        <v>81.8631</v>
      </c>
      <c r="I448" s="64">
        <v>82.69</v>
      </c>
      <c r="J448" s="58">
        <f t="shared" si="51"/>
        <v>104.53917870000001</v>
      </c>
      <c r="K448" s="58">
        <f t="shared" si="52"/>
        <v>6690.5074368000005</v>
      </c>
      <c r="M448" s="22">
        <f t="shared" si="53"/>
        <v>82.69</v>
      </c>
    </row>
    <row r="449" spans="1:13" ht="19.5" customHeight="1" outlineLevel="1">
      <c r="A449" s="18"/>
      <c r="B449" s="73" t="s">
        <v>462</v>
      </c>
      <c r="C449" s="83" t="s">
        <v>913</v>
      </c>
      <c r="D449" s="73" t="s">
        <v>114</v>
      </c>
      <c r="E449" s="82" t="s">
        <v>944</v>
      </c>
      <c r="F449" s="83" t="s">
        <v>88</v>
      </c>
      <c r="G449" s="56">
        <v>11</v>
      </c>
      <c r="H449" s="56">
        <f t="shared" si="54"/>
        <v>72.2898</v>
      </c>
      <c r="I449" s="64">
        <v>73.02</v>
      </c>
      <c r="J449" s="58">
        <f t="shared" si="51"/>
        <v>92.3140746</v>
      </c>
      <c r="K449" s="58">
        <f t="shared" si="52"/>
        <v>1015.4548206</v>
      </c>
      <c r="M449" s="22">
        <f t="shared" si="53"/>
        <v>73.02</v>
      </c>
    </row>
    <row r="450" spans="1:13" ht="19.5" customHeight="1" outlineLevel="1">
      <c r="A450" s="18"/>
      <c r="B450" s="73" t="s">
        <v>463</v>
      </c>
      <c r="C450" s="73" t="s">
        <v>225</v>
      </c>
      <c r="D450" s="73" t="s">
        <v>92</v>
      </c>
      <c r="E450" s="65" t="s">
        <v>834</v>
      </c>
      <c r="F450" s="83" t="s">
        <v>88</v>
      </c>
      <c r="G450" s="56">
        <v>26</v>
      </c>
      <c r="H450" s="56">
        <f t="shared" si="54"/>
        <v>37.808099999999996</v>
      </c>
      <c r="I450" s="58">
        <v>38.19</v>
      </c>
      <c r="J450" s="58">
        <f t="shared" si="51"/>
        <v>48.280943699999995</v>
      </c>
      <c r="K450" s="58">
        <f t="shared" si="52"/>
        <v>1255.3045361999998</v>
      </c>
      <c r="M450" s="22">
        <f t="shared" si="53"/>
        <v>38.19</v>
      </c>
    </row>
    <row r="451" spans="1:13" ht="19.5" customHeight="1" outlineLevel="1">
      <c r="A451" s="18"/>
      <c r="B451" s="73" t="s">
        <v>464</v>
      </c>
      <c r="C451" s="73" t="s">
        <v>912</v>
      </c>
      <c r="D451" s="73" t="s">
        <v>114</v>
      </c>
      <c r="E451" s="65" t="s">
        <v>515</v>
      </c>
      <c r="F451" s="83" t="s">
        <v>88</v>
      </c>
      <c r="G451" s="56">
        <v>9</v>
      </c>
      <c r="H451" s="56">
        <f t="shared" si="54"/>
        <v>160.4493</v>
      </c>
      <c r="I451" s="58">
        <v>162.07</v>
      </c>
      <c r="J451" s="58">
        <f t="shared" si="51"/>
        <v>204.8937561</v>
      </c>
      <c r="K451" s="58">
        <f t="shared" si="52"/>
        <v>1844.0438049</v>
      </c>
      <c r="M451" s="22">
        <f t="shared" si="53"/>
        <v>162.07</v>
      </c>
    </row>
    <row r="452" spans="1:13" ht="19.5" customHeight="1" outlineLevel="1">
      <c r="A452" s="18"/>
      <c r="B452" s="73" t="s">
        <v>465</v>
      </c>
      <c r="C452" s="73" t="s">
        <v>412</v>
      </c>
      <c r="D452" s="73" t="s">
        <v>114</v>
      </c>
      <c r="E452" s="65" t="s">
        <v>45</v>
      </c>
      <c r="F452" s="83" t="s">
        <v>88</v>
      </c>
      <c r="G452" s="56">
        <v>5</v>
      </c>
      <c r="H452" s="56">
        <f t="shared" si="54"/>
        <v>458.3007</v>
      </c>
      <c r="I452" s="58">
        <v>462.93</v>
      </c>
      <c r="J452" s="58">
        <f t="shared" si="51"/>
        <v>585.2499938999999</v>
      </c>
      <c r="K452" s="58">
        <f t="shared" si="52"/>
        <v>2926.2499694999997</v>
      </c>
      <c r="M452" s="22">
        <f t="shared" si="53"/>
        <v>462.93</v>
      </c>
    </row>
    <row r="453" spans="1:13" ht="19.5" customHeight="1" outlineLevel="1">
      <c r="A453" s="18"/>
      <c r="B453" s="73" t="s">
        <v>466</v>
      </c>
      <c r="C453" s="73" t="s">
        <v>224</v>
      </c>
      <c r="D453" s="73" t="s">
        <v>92</v>
      </c>
      <c r="E453" s="65" t="s">
        <v>514</v>
      </c>
      <c r="F453" s="83" t="s">
        <v>88</v>
      </c>
      <c r="G453" s="56">
        <v>8</v>
      </c>
      <c r="H453" s="56">
        <f t="shared" si="54"/>
        <v>37.5705</v>
      </c>
      <c r="I453" s="58">
        <v>37.95</v>
      </c>
      <c r="J453" s="58">
        <f t="shared" si="51"/>
        <v>47.977528500000005</v>
      </c>
      <c r="K453" s="58">
        <f t="shared" si="52"/>
        <v>383.82022800000004</v>
      </c>
      <c r="M453" s="22">
        <f t="shared" si="53"/>
        <v>37.95</v>
      </c>
    </row>
    <row r="454" spans="1:13" ht="19.5" customHeight="1" outlineLevel="1">
      <c r="A454" s="18"/>
      <c r="B454" s="67"/>
      <c r="C454" s="68"/>
      <c r="D454" s="68"/>
      <c r="E454" s="68"/>
      <c r="F454" s="68"/>
      <c r="G454" s="68"/>
      <c r="H454" s="56"/>
      <c r="I454" s="69" t="s">
        <v>250</v>
      </c>
      <c r="J454" s="58"/>
      <c r="K454" s="156">
        <f>SUM(K400:K453)</f>
        <v>83982.71672505</v>
      </c>
      <c r="M454" s="22" t="str">
        <f t="shared" si="53"/>
        <v>Subtotal </v>
      </c>
    </row>
    <row r="455" spans="1:13" ht="19.5" customHeight="1">
      <c r="A455" s="18"/>
      <c r="B455" s="48"/>
      <c r="C455" s="48"/>
      <c r="D455" s="48"/>
      <c r="E455" s="49"/>
      <c r="F455" s="48"/>
      <c r="G455" s="50"/>
      <c r="H455" s="56"/>
      <c r="I455" s="51"/>
      <c r="J455" s="58"/>
      <c r="K455" s="72"/>
      <c r="M455" s="22">
        <f t="shared" si="53"/>
        <v>0</v>
      </c>
    </row>
    <row r="456" spans="1:13" ht="19.5" customHeight="1">
      <c r="A456" s="18"/>
      <c r="B456" s="86">
        <v>19</v>
      </c>
      <c r="C456" s="86"/>
      <c r="D456" s="86"/>
      <c r="E456" s="97" t="s">
        <v>348</v>
      </c>
      <c r="F456" s="92"/>
      <c r="G456" s="102"/>
      <c r="H456" s="130"/>
      <c r="I456" s="102"/>
      <c r="J456" s="131"/>
      <c r="K456" s="131">
        <f>K461</f>
        <v>912.3315794999999</v>
      </c>
      <c r="M456" s="22">
        <f t="shared" si="53"/>
        <v>0</v>
      </c>
    </row>
    <row r="457" spans="1:13" ht="19.5" customHeight="1" outlineLevel="1">
      <c r="A457" s="18"/>
      <c r="B457" s="90" t="s">
        <v>919</v>
      </c>
      <c r="C457" s="90">
        <v>89446</v>
      </c>
      <c r="D457" s="90" t="s">
        <v>92</v>
      </c>
      <c r="E457" s="92" t="s">
        <v>732</v>
      </c>
      <c r="F457" s="90" t="s">
        <v>105</v>
      </c>
      <c r="G457" s="130">
        <v>95</v>
      </c>
      <c r="H457" s="130">
        <f t="shared" si="54"/>
        <v>2.9304</v>
      </c>
      <c r="I457" s="131">
        <v>2.96</v>
      </c>
      <c r="J457" s="131">
        <f t="shared" si="51"/>
        <v>3.7421208</v>
      </c>
      <c r="K457" s="131">
        <f>SUM(G457*J457)</f>
        <v>355.50147599999997</v>
      </c>
      <c r="M457" s="22">
        <f t="shared" si="53"/>
        <v>2.96</v>
      </c>
    </row>
    <row r="458" spans="1:13" s="17" customFormat="1" ht="19.5" customHeight="1" outlineLevel="1">
      <c r="A458" s="18"/>
      <c r="B458" s="90" t="s">
        <v>490</v>
      </c>
      <c r="C458" s="90">
        <v>89485</v>
      </c>
      <c r="D458" s="90" t="s">
        <v>92</v>
      </c>
      <c r="E458" s="92" t="s">
        <v>963</v>
      </c>
      <c r="F458" s="90" t="s">
        <v>88</v>
      </c>
      <c r="G458" s="130">
        <v>18</v>
      </c>
      <c r="H458" s="130">
        <f t="shared" si="54"/>
        <v>2.9798999999999998</v>
      </c>
      <c r="I458" s="131">
        <v>3.01</v>
      </c>
      <c r="J458" s="131">
        <f t="shared" si="51"/>
        <v>3.8053323</v>
      </c>
      <c r="K458" s="131">
        <f>SUM(G458*J458)</f>
        <v>68.4959814</v>
      </c>
      <c r="L458" s="1"/>
      <c r="M458" s="22">
        <f t="shared" si="53"/>
        <v>3.01</v>
      </c>
    </row>
    <row r="459" spans="1:13" s="17" customFormat="1" ht="19.5" customHeight="1" outlineLevel="1">
      <c r="A459" s="18"/>
      <c r="B459" s="90" t="s">
        <v>920</v>
      </c>
      <c r="C459" s="90">
        <v>89866</v>
      </c>
      <c r="D459" s="90" t="s">
        <v>92</v>
      </c>
      <c r="E459" s="92" t="s">
        <v>964</v>
      </c>
      <c r="F459" s="90" t="s">
        <v>88</v>
      </c>
      <c r="G459" s="130">
        <v>22</v>
      </c>
      <c r="H459" s="130">
        <f t="shared" si="54"/>
        <v>2.7323999999999997</v>
      </c>
      <c r="I459" s="131">
        <v>2.76</v>
      </c>
      <c r="J459" s="131">
        <f t="shared" si="51"/>
        <v>3.4892747999999996</v>
      </c>
      <c r="K459" s="131">
        <f>SUM(G459*J459)</f>
        <v>76.76404559999999</v>
      </c>
      <c r="L459" s="1"/>
      <c r="M459" s="22">
        <f t="shared" si="53"/>
        <v>2.76</v>
      </c>
    </row>
    <row r="460" spans="1:13" s="17" customFormat="1" ht="19.5" customHeight="1" outlineLevel="1">
      <c r="A460" s="18"/>
      <c r="B460" s="90" t="s">
        <v>921</v>
      </c>
      <c r="C460" s="90">
        <v>72285</v>
      </c>
      <c r="D460" s="90" t="s">
        <v>92</v>
      </c>
      <c r="E460" s="92" t="s">
        <v>965</v>
      </c>
      <c r="F460" s="90" t="s">
        <v>88</v>
      </c>
      <c r="G460" s="130">
        <v>5</v>
      </c>
      <c r="H460" s="130">
        <f t="shared" si="54"/>
        <v>64.4589</v>
      </c>
      <c r="I460" s="131">
        <v>65.11</v>
      </c>
      <c r="J460" s="131">
        <f t="shared" si="51"/>
        <v>82.3140153</v>
      </c>
      <c r="K460" s="131">
        <f>SUM(G460*J460)</f>
        <v>411.57007649999997</v>
      </c>
      <c r="L460" s="1"/>
      <c r="M460" s="22">
        <f t="shared" si="53"/>
        <v>65.11</v>
      </c>
    </row>
    <row r="461" spans="1:13" s="17" customFormat="1" ht="19.5" customHeight="1" outlineLevel="1">
      <c r="A461" s="18"/>
      <c r="B461" s="137"/>
      <c r="C461" s="138"/>
      <c r="D461" s="138"/>
      <c r="E461" s="138"/>
      <c r="F461" s="138"/>
      <c r="G461" s="138"/>
      <c r="H461" s="130"/>
      <c r="I461" s="139" t="s">
        <v>250</v>
      </c>
      <c r="J461" s="131"/>
      <c r="K461" s="157">
        <f>SUM(K457:K460)</f>
        <v>912.3315794999999</v>
      </c>
      <c r="L461" s="1"/>
      <c r="M461" s="22" t="str">
        <f t="shared" si="53"/>
        <v>Subtotal </v>
      </c>
    </row>
    <row r="462" spans="1:13" s="17" customFormat="1" ht="19.5" customHeight="1">
      <c r="A462" s="18"/>
      <c r="B462" s="141"/>
      <c r="C462" s="141"/>
      <c r="D462" s="141"/>
      <c r="E462" s="142"/>
      <c r="F462" s="141"/>
      <c r="G462" s="143"/>
      <c r="H462" s="130"/>
      <c r="I462" s="144"/>
      <c r="J462" s="131"/>
      <c r="K462" s="145"/>
      <c r="L462" s="1"/>
      <c r="M462" s="22">
        <f t="shared" si="53"/>
        <v>0</v>
      </c>
    </row>
    <row r="463" spans="1:13" s="17" customFormat="1" ht="19.5" customHeight="1">
      <c r="A463" s="18"/>
      <c r="B463" s="86">
        <v>20</v>
      </c>
      <c r="C463" s="86"/>
      <c r="D463" s="86"/>
      <c r="E463" s="97" t="s">
        <v>15</v>
      </c>
      <c r="F463" s="92"/>
      <c r="G463" s="102"/>
      <c r="H463" s="130"/>
      <c r="I463" s="102"/>
      <c r="J463" s="131"/>
      <c r="K463" s="131">
        <f>K493</f>
        <v>28524.36889566</v>
      </c>
      <c r="L463" s="1"/>
      <c r="M463" s="22">
        <f t="shared" si="53"/>
        <v>0</v>
      </c>
    </row>
    <row r="464" spans="1:13" s="17" customFormat="1" ht="19.5" customHeight="1" outlineLevel="1">
      <c r="A464" s="18"/>
      <c r="B464" s="86"/>
      <c r="C464" s="86"/>
      <c r="D464" s="86"/>
      <c r="E464" s="97" t="s">
        <v>47</v>
      </c>
      <c r="F464" s="92"/>
      <c r="G464" s="102"/>
      <c r="H464" s="130"/>
      <c r="I464" s="130"/>
      <c r="J464" s="131"/>
      <c r="K464" s="131"/>
      <c r="L464" s="1"/>
      <c r="M464" s="22">
        <f t="shared" si="53"/>
        <v>0</v>
      </c>
    </row>
    <row r="465" spans="1:13" s="17" customFormat="1" ht="19.5" customHeight="1" outlineLevel="1">
      <c r="A465" s="18"/>
      <c r="B465" s="90" t="s">
        <v>27</v>
      </c>
      <c r="C465" s="73" t="s">
        <v>917</v>
      </c>
      <c r="D465" s="73" t="s">
        <v>114</v>
      </c>
      <c r="E465" s="55" t="s">
        <v>16</v>
      </c>
      <c r="F465" s="90" t="s">
        <v>17</v>
      </c>
      <c r="G465" s="56">
        <v>2</v>
      </c>
      <c r="H465" s="56">
        <f t="shared" si="54"/>
        <v>495.6633</v>
      </c>
      <c r="I465" s="64">
        <v>500.67</v>
      </c>
      <c r="J465" s="58">
        <f aca="true" t="shared" si="55" ref="J465:J528">H465+(H465*27.7%)</f>
        <v>632.9620341</v>
      </c>
      <c r="K465" s="58">
        <f aca="true" t="shared" si="56" ref="K465:K492">SUM(G465*J465)</f>
        <v>1265.9240682</v>
      </c>
      <c r="L465" s="1"/>
      <c r="M465" s="22">
        <f t="shared" si="53"/>
        <v>500.67</v>
      </c>
    </row>
    <row r="466" spans="1:13" s="17" customFormat="1" ht="19.5" customHeight="1" outlineLevel="1">
      <c r="A466" s="18"/>
      <c r="B466" s="90" t="s">
        <v>177</v>
      </c>
      <c r="C466" s="73" t="s">
        <v>945</v>
      </c>
      <c r="D466" s="73" t="s">
        <v>900</v>
      </c>
      <c r="E466" s="55" t="s">
        <v>881</v>
      </c>
      <c r="F466" s="90" t="s">
        <v>17</v>
      </c>
      <c r="G466" s="56">
        <v>1</v>
      </c>
      <c r="H466" s="56">
        <f t="shared" si="54"/>
        <v>1573.7832</v>
      </c>
      <c r="I466" s="58">
        <v>1589.68</v>
      </c>
      <c r="J466" s="58">
        <f t="shared" si="55"/>
        <v>2009.7211464000002</v>
      </c>
      <c r="K466" s="58">
        <f t="shared" si="56"/>
        <v>2009.7211464000002</v>
      </c>
      <c r="L466" s="1"/>
      <c r="M466" s="22">
        <f t="shared" si="53"/>
        <v>1589.68</v>
      </c>
    </row>
    <row r="467" spans="1:13" s="17" customFormat="1" ht="19.5" customHeight="1" outlineLevel="1">
      <c r="A467" s="18"/>
      <c r="B467" s="90" t="s">
        <v>178</v>
      </c>
      <c r="C467" s="73" t="s">
        <v>946</v>
      </c>
      <c r="D467" s="73" t="s">
        <v>900</v>
      </c>
      <c r="E467" s="55" t="s">
        <v>1000</v>
      </c>
      <c r="F467" s="90" t="s">
        <v>17</v>
      </c>
      <c r="G467" s="56">
        <v>2</v>
      </c>
      <c r="H467" s="56">
        <f t="shared" si="54"/>
        <v>23.2056</v>
      </c>
      <c r="I467" s="58">
        <v>23.44</v>
      </c>
      <c r="J467" s="58">
        <f t="shared" si="55"/>
        <v>29.6335512</v>
      </c>
      <c r="K467" s="58">
        <f t="shared" si="56"/>
        <v>59.2671024</v>
      </c>
      <c r="L467" s="1"/>
      <c r="M467" s="22">
        <f t="shared" si="53"/>
        <v>23.44</v>
      </c>
    </row>
    <row r="468" spans="1:13" s="17" customFormat="1" ht="19.5" customHeight="1" outlineLevel="1">
      <c r="A468" s="18"/>
      <c r="B468" s="90" t="s">
        <v>179</v>
      </c>
      <c r="C468" s="73" t="s">
        <v>946</v>
      </c>
      <c r="D468" s="73" t="s">
        <v>900</v>
      </c>
      <c r="E468" s="55" t="s">
        <v>18</v>
      </c>
      <c r="F468" s="90" t="s">
        <v>17</v>
      </c>
      <c r="G468" s="56">
        <v>1</v>
      </c>
      <c r="H468" s="56">
        <f t="shared" si="54"/>
        <v>21.5622</v>
      </c>
      <c r="I468" s="58">
        <v>21.78</v>
      </c>
      <c r="J468" s="58">
        <f t="shared" si="55"/>
        <v>27.5349294</v>
      </c>
      <c r="K468" s="58">
        <f t="shared" si="56"/>
        <v>27.5349294</v>
      </c>
      <c r="L468" s="1"/>
      <c r="M468" s="22">
        <f t="shared" si="53"/>
        <v>21.78</v>
      </c>
    </row>
    <row r="469" spans="1:13" ht="19.5" customHeight="1" outlineLevel="1">
      <c r="A469" s="18"/>
      <c r="B469" s="90" t="s">
        <v>180</v>
      </c>
      <c r="C469" s="73" t="s">
        <v>946</v>
      </c>
      <c r="D469" s="73" t="s">
        <v>900</v>
      </c>
      <c r="E469" s="55" t="s">
        <v>1001</v>
      </c>
      <c r="F469" s="90" t="s">
        <v>17</v>
      </c>
      <c r="G469" s="56">
        <v>2</v>
      </c>
      <c r="H469" s="56">
        <f t="shared" si="54"/>
        <v>212.45399999999998</v>
      </c>
      <c r="I469" s="58">
        <v>214.6</v>
      </c>
      <c r="J469" s="58">
        <f t="shared" si="55"/>
        <v>271.30375799999996</v>
      </c>
      <c r="K469" s="58">
        <f t="shared" si="56"/>
        <v>542.6075159999999</v>
      </c>
      <c r="M469" s="22">
        <f t="shared" si="53"/>
        <v>214.6</v>
      </c>
    </row>
    <row r="470" spans="1:13" ht="19.5" customHeight="1" outlineLevel="1">
      <c r="A470" s="18"/>
      <c r="B470" s="90" t="s">
        <v>181</v>
      </c>
      <c r="C470" s="73" t="s">
        <v>946</v>
      </c>
      <c r="D470" s="73" t="s">
        <v>900</v>
      </c>
      <c r="E470" s="55" t="s">
        <v>1002</v>
      </c>
      <c r="F470" s="90" t="s">
        <v>17</v>
      </c>
      <c r="G470" s="56">
        <v>1</v>
      </c>
      <c r="H470" s="56">
        <f t="shared" si="54"/>
        <v>21.5622</v>
      </c>
      <c r="I470" s="58">
        <v>21.78</v>
      </c>
      <c r="J470" s="58">
        <f t="shared" si="55"/>
        <v>27.5349294</v>
      </c>
      <c r="K470" s="58">
        <f t="shared" si="56"/>
        <v>27.5349294</v>
      </c>
      <c r="M470" s="22">
        <f t="shared" si="53"/>
        <v>21.78</v>
      </c>
    </row>
    <row r="471" spans="1:13" ht="19.5" customHeight="1" outlineLevel="1">
      <c r="A471" s="18"/>
      <c r="B471" s="90" t="s">
        <v>182</v>
      </c>
      <c r="C471" s="73"/>
      <c r="D471" s="73" t="s">
        <v>4</v>
      </c>
      <c r="E471" s="55" t="s">
        <v>1003</v>
      </c>
      <c r="F471" s="90" t="s">
        <v>17</v>
      </c>
      <c r="G471" s="56">
        <v>1</v>
      </c>
      <c r="H471" s="56">
        <f t="shared" si="54"/>
        <v>139.59</v>
      </c>
      <c r="I471" s="58">
        <v>141</v>
      </c>
      <c r="J471" s="58">
        <f t="shared" si="55"/>
        <v>178.25643</v>
      </c>
      <c r="K471" s="58">
        <f t="shared" si="56"/>
        <v>178.25643</v>
      </c>
      <c r="M471" s="22">
        <f t="shared" si="53"/>
        <v>141</v>
      </c>
    </row>
    <row r="472" spans="1:13" ht="19.5" customHeight="1" outlineLevel="1">
      <c r="A472" s="18"/>
      <c r="B472" s="90" t="s">
        <v>183</v>
      </c>
      <c r="C472" s="73" t="s">
        <v>916</v>
      </c>
      <c r="D472" s="73" t="s">
        <v>114</v>
      </c>
      <c r="E472" s="55" t="s">
        <v>1004</v>
      </c>
      <c r="F472" s="90" t="s">
        <v>17</v>
      </c>
      <c r="G472" s="56">
        <v>2</v>
      </c>
      <c r="H472" s="56">
        <f t="shared" si="54"/>
        <v>39.9069</v>
      </c>
      <c r="I472" s="64">
        <v>40.31</v>
      </c>
      <c r="J472" s="58">
        <f t="shared" si="55"/>
        <v>50.9611113</v>
      </c>
      <c r="K472" s="58">
        <f t="shared" si="56"/>
        <v>101.9222226</v>
      </c>
      <c r="M472" s="22">
        <f t="shared" si="53"/>
        <v>40.31</v>
      </c>
    </row>
    <row r="473" spans="1:13" s="17" customFormat="1" ht="19.5" customHeight="1" outlineLevel="1">
      <c r="A473" s="18"/>
      <c r="B473" s="90" t="s">
        <v>349</v>
      </c>
      <c r="C473" s="73" t="s">
        <v>915</v>
      </c>
      <c r="D473" s="73" t="s">
        <v>114</v>
      </c>
      <c r="E473" s="55" t="s">
        <v>1005</v>
      </c>
      <c r="F473" s="90" t="s">
        <v>17</v>
      </c>
      <c r="G473" s="56">
        <v>2</v>
      </c>
      <c r="H473" s="56">
        <f t="shared" si="54"/>
        <v>58.2615</v>
      </c>
      <c r="I473" s="64">
        <v>58.85</v>
      </c>
      <c r="J473" s="58">
        <f t="shared" si="55"/>
        <v>74.3999355</v>
      </c>
      <c r="K473" s="58">
        <f t="shared" si="56"/>
        <v>148.799871</v>
      </c>
      <c r="L473" s="1"/>
      <c r="M473" s="22">
        <f t="shared" si="53"/>
        <v>58.85</v>
      </c>
    </row>
    <row r="474" spans="1:13" s="17" customFormat="1" ht="19.5" customHeight="1" outlineLevel="1">
      <c r="A474" s="18"/>
      <c r="B474" s="90" t="s">
        <v>350</v>
      </c>
      <c r="C474" s="100" t="s">
        <v>1006</v>
      </c>
      <c r="D474" s="73" t="s">
        <v>900</v>
      </c>
      <c r="E474" s="55" t="s">
        <v>1007</v>
      </c>
      <c r="F474" s="90" t="s">
        <v>17</v>
      </c>
      <c r="G474" s="56">
        <v>1</v>
      </c>
      <c r="H474" s="56">
        <f t="shared" si="54"/>
        <v>406.4544</v>
      </c>
      <c r="I474" s="58">
        <v>410.56</v>
      </c>
      <c r="J474" s="58">
        <f t="shared" si="55"/>
        <v>519.0422688</v>
      </c>
      <c r="K474" s="58">
        <f t="shared" si="56"/>
        <v>519.0422688</v>
      </c>
      <c r="L474" s="1"/>
      <c r="M474" s="22">
        <f aca="true" t="shared" si="57" ref="M474:M536">I474</f>
        <v>410.56</v>
      </c>
    </row>
    <row r="475" spans="1:13" s="17" customFormat="1" ht="19.5" customHeight="1" outlineLevel="1">
      <c r="A475" s="18"/>
      <c r="B475" s="90" t="s">
        <v>351</v>
      </c>
      <c r="C475" s="73"/>
      <c r="D475" s="73" t="s">
        <v>4</v>
      </c>
      <c r="E475" s="55" t="s">
        <v>1008</v>
      </c>
      <c r="F475" s="90" t="s">
        <v>17</v>
      </c>
      <c r="G475" s="56">
        <v>1</v>
      </c>
      <c r="H475" s="56">
        <f t="shared" si="54"/>
        <v>274.6656</v>
      </c>
      <c r="I475" s="58">
        <v>277.44</v>
      </c>
      <c r="J475" s="58">
        <f t="shared" si="55"/>
        <v>350.74797119999994</v>
      </c>
      <c r="K475" s="58">
        <f t="shared" si="56"/>
        <v>350.74797119999994</v>
      </c>
      <c r="L475" s="1"/>
      <c r="M475" s="22">
        <f t="shared" si="57"/>
        <v>277.44</v>
      </c>
    </row>
    <row r="476" spans="1:13" s="17" customFormat="1" ht="19.5" customHeight="1" outlineLevel="1">
      <c r="A476" s="18"/>
      <c r="B476" s="30"/>
      <c r="C476" s="30"/>
      <c r="D476" s="30"/>
      <c r="E476" s="70" t="s">
        <v>48</v>
      </c>
      <c r="F476" s="91"/>
      <c r="G476" s="56">
        <v>0</v>
      </c>
      <c r="H476" s="56">
        <f t="shared" si="54"/>
        <v>0</v>
      </c>
      <c r="I476" s="58"/>
      <c r="J476" s="58">
        <f t="shared" si="55"/>
        <v>0</v>
      </c>
      <c r="K476" s="58">
        <f t="shared" si="56"/>
        <v>0</v>
      </c>
      <c r="L476" s="1"/>
      <c r="M476" s="22">
        <f t="shared" si="57"/>
        <v>0</v>
      </c>
    </row>
    <row r="477" spans="1:13" s="17" customFormat="1" ht="19.5" customHeight="1" outlineLevel="1">
      <c r="A477" s="18"/>
      <c r="B477" s="53" t="s">
        <v>352</v>
      </c>
      <c r="C477" s="73" t="s">
        <v>911</v>
      </c>
      <c r="D477" s="53" t="s">
        <v>114</v>
      </c>
      <c r="E477" s="65" t="s">
        <v>882</v>
      </c>
      <c r="F477" s="90" t="s">
        <v>105</v>
      </c>
      <c r="G477" s="56">
        <v>980.3</v>
      </c>
      <c r="H477" s="56">
        <f t="shared" si="54"/>
        <v>8.4249</v>
      </c>
      <c r="I477" s="64">
        <v>8.51</v>
      </c>
      <c r="J477" s="58">
        <f t="shared" si="55"/>
        <v>10.758597299999998</v>
      </c>
      <c r="K477" s="58">
        <f t="shared" si="56"/>
        <v>10546.652933189998</v>
      </c>
      <c r="L477" s="1"/>
      <c r="M477" s="22">
        <f t="shared" si="57"/>
        <v>8.51</v>
      </c>
    </row>
    <row r="478" spans="1:13" s="17" customFormat="1" ht="19.5" customHeight="1" outlineLevel="1">
      <c r="A478" s="18"/>
      <c r="B478" s="53" t="s">
        <v>353</v>
      </c>
      <c r="C478" s="53" t="s">
        <v>411</v>
      </c>
      <c r="D478" s="53" t="s">
        <v>114</v>
      </c>
      <c r="E478" s="55" t="s">
        <v>49</v>
      </c>
      <c r="F478" s="90" t="s">
        <v>105</v>
      </c>
      <c r="G478" s="56">
        <v>242</v>
      </c>
      <c r="H478" s="56">
        <f t="shared" si="54"/>
        <v>7.5042</v>
      </c>
      <c r="I478" s="64">
        <v>7.58</v>
      </c>
      <c r="J478" s="58">
        <f t="shared" si="55"/>
        <v>9.5828634</v>
      </c>
      <c r="K478" s="58">
        <f t="shared" si="56"/>
        <v>2319.0529428</v>
      </c>
      <c r="L478" s="1"/>
      <c r="M478" s="22">
        <f t="shared" si="57"/>
        <v>7.58</v>
      </c>
    </row>
    <row r="479" spans="1:13" s="17" customFormat="1" ht="19.5" customHeight="1" outlineLevel="1">
      <c r="A479" s="18"/>
      <c r="B479" s="30"/>
      <c r="C479" s="30"/>
      <c r="D479" s="30"/>
      <c r="E479" s="70" t="s">
        <v>50</v>
      </c>
      <c r="F479" s="91"/>
      <c r="G479" s="56">
        <v>0</v>
      </c>
      <c r="H479" s="56">
        <f t="shared" si="54"/>
        <v>0</v>
      </c>
      <c r="I479" s="58"/>
      <c r="J479" s="58">
        <f t="shared" si="55"/>
        <v>0</v>
      </c>
      <c r="K479" s="58">
        <f t="shared" si="56"/>
        <v>0</v>
      </c>
      <c r="L479" s="1"/>
      <c r="M479" s="22">
        <f t="shared" si="57"/>
        <v>0</v>
      </c>
    </row>
    <row r="480" spans="1:13" s="17" customFormat="1" ht="19.5" customHeight="1" outlineLevel="1">
      <c r="A480" s="18"/>
      <c r="B480" s="90" t="s">
        <v>354</v>
      </c>
      <c r="C480" s="53"/>
      <c r="D480" s="53" t="s">
        <v>4</v>
      </c>
      <c r="E480" s="65" t="s">
        <v>883</v>
      </c>
      <c r="F480" s="53" t="s">
        <v>17</v>
      </c>
      <c r="G480" s="56">
        <v>19</v>
      </c>
      <c r="H480" s="56">
        <f t="shared" si="54"/>
        <v>44.55</v>
      </c>
      <c r="I480" s="58">
        <v>45</v>
      </c>
      <c r="J480" s="58">
        <f t="shared" si="55"/>
        <v>56.89035</v>
      </c>
      <c r="K480" s="58">
        <f t="shared" si="56"/>
        <v>1080.91665</v>
      </c>
      <c r="L480" s="1"/>
      <c r="M480" s="22">
        <f t="shared" si="57"/>
        <v>45</v>
      </c>
    </row>
    <row r="481" spans="1:13" s="17" customFormat="1" ht="19.5" customHeight="1" outlineLevel="1">
      <c r="A481" s="18"/>
      <c r="B481" s="86"/>
      <c r="C481" s="30"/>
      <c r="D481" s="30"/>
      <c r="E481" s="70" t="s">
        <v>51</v>
      </c>
      <c r="F481" s="91"/>
      <c r="G481" s="56">
        <v>0</v>
      </c>
      <c r="H481" s="56">
        <f t="shared" si="54"/>
        <v>0</v>
      </c>
      <c r="I481" s="58"/>
      <c r="J481" s="58">
        <f t="shared" si="55"/>
        <v>0</v>
      </c>
      <c r="K481" s="58">
        <f t="shared" si="56"/>
        <v>0</v>
      </c>
      <c r="L481" s="1"/>
      <c r="M481" s="22">
        <f t="shared" si="57"/>
        <v>0</v>
      </c>
    </row>
    <row r="482" spans="1:13" s="17" customFormat="1" ht="19.5" customHeight="1" outlineLevel="1">
      <c r="A482" s="18"/>
      <c r="B482" s="90" t="s">
        <v>355</v>
      </c>
      <c r="C482" s="53"/>
      <c r="D482" s="53" t="s">
        <v>4</v>
      </c>
      <c r="E482" s="55" t="s">
        <v>1009</v>
      </c>
      <c r="F482" s="53" t="s">
        <v>17</v>
      </c>
      <c r="G482" s="56">
        <v>19</v>
      </c>
      <c r="H482" s="56">
        <f t="shared" si="54"/>
        <v>28.581300000000002</v>
      </c>
      <c r="I482" s="58">
        <v>28.87</v>
      </c>
      <c r="J482" s="58">
        <f t="shared" si="55"/>
        <v>36.4983201</v>
      </c>
      <c r="K482" s="58">
        <f t="shared" si="56"/>
        <v>693.4680819</v>
      </c>
      <c r="L482" s="1"/>
      <c r="M482" s="22">
        <f t="shared" si="57"/>
        <v>28.87</v>
      </c>
    </row>
    <row r="483" spans="1:13" s="17" customFormat="1" ht="19.5" customHeight="1" outlineLevel="1">
      <c r="A483" s="18"/>
      <c r="B483" s="90" t="s">
        <v>356</v>
      </c>
      <c r="C483" s="90"/>
      <c r="D483" s="90" t="s">
        <v>4</v>
      </c>
      <c r="E483" s="146" t="s">
        <v>1010</v>
      </c>
      <c r="F483" s="90" t="s">
        <v>17</v>
      </c>
      <c r="G483" s="130">
        <v>8</v>
      </c>
      <c r="H483" s="130">
        <f t="shared" si="54"/>
        <v>1.7919</v>
      </c>
      <c r="I483" s="131">
        <v>1.81</v>
      </c>
      <c r="J483" s="131">
        <f t="shared" si="55"/>
        <v>2.2882563</v>
      </c>
      <c r="K483" s="131">
        <f t="shared" si="56"/>
        <v>18.3060504</v>
      </c>
      <c r="L483" s="1"/>
      <c r="M483" s="22">
        <f t="shared" si="57"/>
        <v>1.81</v>
      </c>
    </row>
    <row r="484" spans="1:13" s="17" customFormat="1" ht="19.5" customHeight="1" outlineLevel="1">
      <c r="A484" s="18"/>
      <c r="B484" s="90" t="s">
        <v>357</v>
      </c>
      <c r="C484" s="90"/>
      <c r="D484" s="90" t="s">
        <v>4</v>
      </c>
      <c r="E484" s="146" t="s">
        <v>1014</v>
      </c>
      <c r="F484" s="90" t="s">
        <v>17</v>
      </c>
      <c r="G484" s="130">
        <v>1</v>
      </c>
      <c r="H484" s="130">
        <f t="shared" si="54"/>
        <v>811.8</v>
      </c>
      <c r="I484" s="131">
        <v>820</v>
      </c>
      <c r="J484" s="131">
        <f t="shared" si="55"/>
        <v>1036.6686</v>
      </c>
      <c r="K484" s="131">
        <f t="shared" si="56"/>
        <v>1036.6686</v>
      </c>
      <c r="L484" s="1"/>
      <c r="M484" s="22">
        <f t="shared" si="57"/>
        <v>820</v>
      </c>
    </row>
    <row r="485" spans="1:13" s="17" customFormat="1" ht="19.5" customHeight="1" outlineLevel="1">
      <c r="A485" s="18"/>
      <c r="B485" s="86"/>
      <c r="C485" s="86"/>
      <c r="D485" s="86"/>
      <c r="E485" s="97" t="s">
        <v>52</v>
      </c>
      <c r="F485" s="92"/>
      <c r="G485" s="130">
        <v>0</v>
      </c>
      <c r="H485" s="130">
        <f t="shared" si="54"/>
        <v>0</v>
      </c>
      <c r="I485" s="131"/>
      <c r="J485" s="131">
        <f t="shared" si="55"/>
        <v>0</v>
      </c>
      <c r="K485" s="131">
        <f t="shared" si="56"/>
        <v>0</v>
      </c>
      <c r="L485" s="1"/>
      <c r="M485" s="22">
        <f t="shared" si="57"/>
        <v>0</v>
      </c>
    </row>
    <row r="486" spans="1:13" s="17" customFormat="1" ht="19.5" customHeight="1" outlineLevel="1">
      <c r="A486" s="18"/>
      <c r="B486" s="90" t="s">
        <v>358</v>
      </c>
      <c r="C486" s="90">
        <v>83446</v>
      </c>
      <c r="D486" s="90" t="s">
        <v>92</v>
      </c>
      <c r="E486" s="146" t="s">
        <v>1011</v>
      </c>
      <c r="F486" s="90" t="s">
        <v>17</v>
      </c>
      <c r="G486" s="130">
        <v>2</v>
      </c>
      <c r="H486" s="130">
        <f t="shared" si="54"/>
        <v>111.48389999999999</v>
      </c>
      <c r="I486" s="131">
        <v>112.61</v>
      </c>
      <c r="J486" s="131">
        <f t="shared" si="55"/>
        <v>142.3649403</v>
      </c>
      <c r="K486" s="131">
        <f t="shared" si="56"/>
        <v>284.7298806</v>
      </c>
      <c r="L486" s="1"/>
      <c r="M486" s="22">
        <f t="shared" si="57"/>
        <v>112.61</v>
      </c>
    </row>
    <row r="487" spans="1:13" s="17" customFormat="1" ht="19.5" customHeight="1" outlineLevel="1">
      <c r="A487" s="18"/>
      <c r="B487" s="90" t="s">
        <v>359</v>
      </c>
      <c r="C487" s="90">
        <v>83387</v>
      </c>
      <c r="D487" s="90" t="s">
        <v>92</v>
      </c>
      <c r="E487" s="146" t="s">
        <v>884</v>
      </c>
      <c r="F487" s="90" t="s">
        <v>17</v>
      </c>
      <c r="G487" s="130">
        <v>41</v>
      </c>
      <c r="H487" s="130">
        <f t="shared" si="54"/>
        <v>5.643</v>
      </c>
      <c r="I487" s="131">
        <v>5.7</v>
      </c>
      <c r="J487" s="131">
        <f t="shared" si="55"/>
        <v>7.206111</v>
      </c>
      <c r="K487" s="131">
        <f t="shared" si="56"/>
        <v>295.450551</v>
      </c>
      <c r="L487" s="1"/>
      <c r="M487" s="22">
        <f t="shared" si="57"/>
        <v>5.7</v>
      </c>
    </row>
    <row r="488" spans="1:13" s="17" customFormat="1" ht="19.5" customHeight="1" outlineLevel="1">
      <c r="A488" s="18"/>
      <c r="B488" s="86"/>
      <c r="C488" s="86"/>
      <c r="D488" s="86"/>
      <c r="E488" s="87" t="s">
        <v>37</v>
      </c>
      <c r="F488" s="88"/>
      <c r="G488" s="130">
        <v>0</v>
      </c>
      <c r="H488" s="130">
        <f aca="true" t="shared" si="58" ref="H488:H536">M488*0.99</f>
        <v>0</v>
      </c>
      <c r="I488" s="131"/>
      <c r="J488" s="131">
        <f t="shared" si="55"/>
        <v>0</v>
      </c>
      <c r="K488" s="131">
        <f t="shared" si="56"/>
        <v>0</v>
      </c>
      <c r="L488" s="1"/>
      <c r="M488" s="22">
        <f t="shared" si="57"/>
        <v>0</v>
      </c>
    </row>
    <row r="489" spans="1:13" s="17" customFormat="1" ht="19.5" customHeight="1" outlineLevel="1">
      <c r="A489" s="18"/>
      <c r="B489" s="90" t="s">
        <v>360</v>
      </c>
      <c r="C489" s="90">
        <v>72935</v>
      </c>
      <c r="D489" s="90" t="s">
        <v>92</v>
      </c>
      <c r="E489" s="88" t="s">
        <v>885</v>
      </c>
      <c r="F489" s="90" t="s">
        <v>105</v>
      </c>
      <c r="G489" s="130">
        <v>1.3</v>
      </c>
      <c r="H489" s="130">
        <f t="shared" si="58"/>
        <v>5.3955</v>
      </c>
      <c r="I489" s="131">
        <v>5.45</v>
      </c>
      <c r="J489" s="131">
        <f t="shared" si="55"/>
        <v>6.8900535000000005</v>
      </c>
      <c r="K489" s="131">
        <f t="shared" si="56"/>
        <v>8.957069550000002</v>
      </c>
      <c r="L489" s="1"/>
      <c r="M489" s="22">
        <f t="shared" si="57"/>
        <v>5.45</v>
      </c>
    </row>
    <row r="490" spans="1:13" s="17" customFormat="1" ht="19.5" customHeight="1" outlineLevel="1">
      <c r="A490" s="18"/>
      <c r="B490" s="90" t="s">
        <v>361</v>
      </c>
      <c r="C490" s="90">
        <v>72934</v>
      </c>
      <c r="D490" s="90" t="s">
        <v>92</v>
      </c>
      <c r="E490" s="88" t="s">
        <v>886</v>
      </c>
      <c r="F490" s="90" t="s">
        <v>105</v>
      </c>
      <c r="G490" s="130">
        <v>219.8</v>
      </c>
      <c r="H490" s="130">
        <f t="shared" si="58"/>
        <v>4.257</v>
      </c>
      <c r="I490" s="131">
        <v>4.3</v>
      </c>
      <c r="J490" s="131">
        <f t="shared" si="55"/>
        <v>5.436189</v>
      </c>
      <c r="K490" s="131">
        <f t="shared" si="56"/>
        <v>1194.8743422</v>
      </c>
      <c r="L490" s="1"/>
      <c r="M490" s="22">
        <f t="shared" si="57"/>
        <v>4.3</v>
      </c>
    </row>
    <row r="491" spans="1:13" s="17" customFormat="1" ht="19.5" customHeight="1" outlineLevel="1">
      <c r="A491" s="18"/>
      <c r="B491" s="90" t="s">
        <v>362</v>
      </c>
      <c r="C491" s="90">
        <v>72310</v>
      </c>
      <c r="D491" s="90" t="s">
        <v>92</v>
      </c>
      <c r="E491" s="82" t="s">
        <v>1013</v>
      </c>
      <c r="F491" s="90" t="s">
        <v>105</v>
      </c>
      <c r="G491" s="130">
        <v>4</v>
      </c>
      <c r="H491" s="130">
        <f t="shared" si="58"/>
        <v>33.471900000000005</v>
      </c>
      <c r="I491" s="131">
        <v>33.81</v>
      </c>
      <c r="J491" s="131">
        <f t="shared" si="55"/>
        <v>42.743616300000006</v>
      </c>
      <c r="K491" s="131">
        <f t="shared" si="56"/>
        <v>170.97446520000003</v>
      </c>
      <c r="L491" s="1"/>
      <c r="M491" s="22">
        <f t="shared" si="57"/>
        <v>33.81</v>
      </c>
    </row>
    <row r="492" spans="1:13" s="17" customFormat="1" ht="19.5" customHeight="1" outlineLevel="1">
      <c r="A492" s="18"/>
      <c r="B492" s="90" t="s">
        <v>1012</v>
      </c>
      <c r="C492" s="83" t="s">
        <v>908</v>
      </c>
      <c r="D492" s="83" t="s">
        <v>114</v>
      </c>
      <c r="E492" s="82" t="s">
        <v>1015</v>
      </c>
      <c r="F492" s="90" t="s">
        <v>105</v>
      </c>
      <c r="G492" s="130">
        <v>90.1</v>
      </c>
      <c r="H492" s="130">
        <f t="shared" si="58"/>
        <v>49.044599999999996</v>
      </c>
      <c r="I492" s="136">
        <v>49.54</v>
      </c>
      <c r="J492" s="131">
        <f t="shared" si="55"/>
        <v>62.62995419999999</v>
      </c>
      <c r="K492" s="131">
        <f t="shared" si="56"/>
        <v>5642.958873419999</v>
      </c>
      <c r="L492" s="1"/>
      <c r="M492" s="22">
        <f t="shared" si="57"/>
        <v>49.54</v>
      </c>
    </row>
    <row r="493" spans="1:13" s="17" customFormat="1" ht="19.5" customHeight="1" outlineLevel="1">
      <c r="A493" s="18"/>
      <c r="B493" s="137"/>
      <c r="C493" s="138"/>
      <c r="D493" s="138"/>
      <c r="E493" s="138"/>
      <c r="F493" s="138"/>
      <c r="G493" s="138"/>
      <c r="H493" s="130"/>
      <c r="I493" s="139"/>
      <c r="J493" s="131"/>
      <c r="K493" s="140">
        <f>SUM(K464:K492)</f>
        <v>28524.36889566</v>
      </c>
      <c r="L493" s="1"/>
      <c r="M493" s="22">
        <f t="shared" si="57"/>
        <v>0</v>
      </c>
    </row>
    <row r="494" spans="1:13" s="17" customFormat="1" ht="19.5" customHeight="1">
      <c r="A494" s="18"/>
      <c r="B494" s="141"/>
      <c r="C494" s="141"/>
      <c r="D494" s="141"/>
      <c r="E494" s="142"/>
      <c r="F494" s="141"/>
      <c r="G494" s="143"/>
      <c r="H494" s="130">
        <f t="shared" si="58"/>
        <v>0</v>
      </c>
      <c r="I494" s="144"/>
      <c r="J494" s="131">
        <f t="shared" si="55"/>
        <v>0</v>
      </c>
      <c r="K494" s="145"/>
      <c r="L494" s="1"/>
      <c r="M494" s="22">
        <f t="shared" si="57"/>
        <v>0</v>
      </c>
    </row>
    <row r="495" spans="1:13" s="17" customFormat="1" ht="19.5" customHeight="1">
      <c r="A495" s="128"/>
      <c r="B495" s="86">
        <v>21</v>
      </c>
      <c r="C495" s="86"/>
      <c r="D495" s="86"/>
      <c r="E495" s="87" t="s">
        <v>248</v>
      </c>
      <c r="F495" s="86"/>
      <c r="G495" s="132"/>
      <c r="H495" s="130">
        <f t="shared" si="58"/>
        <v>0</v>
      </c>
      <c r="I495" s="129"/>
      <c r="J495" s="131">
        <f t="shared" si="55"/>
        <v>0</v>
      </c>
      <c r="K495" s="127">
        <f>K499</f>
        <v>2683.87811505</v>
      </c>
      <c r="M495" s="22">
        <f t="shared" si="57"/>
        <v>0</v>
      </c>
    </row>
    <row r="496" spans="1:13" s="17" customFormat="1" ht="19.5" customHeight="1" outlineLevel="1">
      <c r="A496" s="18"/>
      <c r="B496" s="90" t="s">
        <v>28</v>
      </c>
      <c r="C496" s="90"/>
      <c r="D496" s="90" t="s">
        <v>4</v>
      </c>
      <c r="E496" s="146" t="s">
        <v>874</v>
      </c>
      <c r="F496" s="90" t="s">
        <v>88</v>
      </c>
      <c r="G496" s="130">
        <v>1</v>
      </c>
      <c r="H496" s="130">
        <f t="shared" si="58"/>
        <v>1958.8932</v>
      </c>
      <c r="I496" s="131">
        <v>1978.68</v>
      </c>
      <c r="J496" s="131">
        <f t="shared" si="55"/>
        <v>2501.5066164</v>
      </c>
      <c r="K496" s="131">
        <f>G496*J496</f>
        <v>2501.5066164</v>
      </c>
      <c r="L496" s="1"/>
      <c r="M496" s="22">
        <f t="shared" si="57"/>
        <v>1978.68</v>
      </c>
    </row>
    <row r="497" spans="1:13" s="17" customFormat="1" ht="19.5" customHeight="1" outlineLevel="1">
      <c r="A497" s="18"/>
      <c r="B497" s="90" t="s">
        <v>184</v>
      </c>
      <c r="C497" s="90"/>
      <c r="D497" s="90" t="s">
        <v>4</v>
      </c>
      <c r="E497" s="146" t="s">
        <v>835</v>
      </c>
      <c r="F497" s="90" t="s">
        <v>105</v>
      </c>
      <c r="G497" s="130">
        <v>5</v>
      </c>
      <c r="H497" s="130">
        <f t="shared" si="58"/>
        <v>27.621</v>
      </c>
      <c r="I497" s="131">
        <v>27.9</v>
      </c>
      <c r="J497" s="131">
        <f t="shared" si="55"/>
        <v>35.272017</v>
      </c>
      <c r="K497" s="131">
        <f>G497*J497</f>
        <v>176.360085</v>
      </c>
      <c r="L497" s="1"/>
      <c r="M497" s="22">
        <f t="shared" si="57"/>
        <v>27.9</v>
      </c>
    </row>
    <row r="498" spans="1:13" ht="19.5" customHeight="1" outlineLevel="1">
      <c r="A498" s="18"/>
      <c r="B498" s="90" t="s">
        <v>185</v>
      </c>
      <c r="C498" s="90"/>
      <c r="D498" s="90" t="s">
        <v>4</v>
      </c>
      <c r="E498" s="146" t="s">
        <v>836</v>
      </c>
      <c r="F498" s="90" t="s">
        <v>88</v>
      </c>
      <c r="G498" s="130">
        <v>1</v>
      </c>
      <c r="H498" s="130">
        <f t="shared" si="58"/>
        <v>4.70745</v>
      </c>
      <c r="I498" s="131">
        <v>4.755</v>
      </c>
      <c r="J498" s="131">
        <f t="shared" si="55"/>
        <v>6.01141365</v>
      </c>
      <c r="K498" s="131">
        <f>G498*J498</f>
        <v>6.01141365</v>
      </c>
      <c r="M498" s="22">
        <f t="shared" si="57"/>
        <v>4.755</v>
      </c>
    </row>
    <row r="499" spans="1:13" ht="19.5" customHeight="1" outlineLevel="1">
      <c r="A499" s="18"/>
      <c r="B499" s="137"/>
      <c r="C499" s="138"/>
      <c r="D499" s="138"/>
      <c r="E499" s="138"/>
      <c r="F499" s="138"/>
      <c r="G499" s="138"/>
      <c r="H499" s="130"/>
      <c r="I499" s="139" t="s">
        <v>250</v>
      </c>
      <c r="J499" s="131"/>
      <c r="K499" s="140">
        <f>SUM(K496:K498)</f>
        <v>2683.87811505</v>
      </c>
      <c r="M499" s="22" t="str">
        <f t="shared" si="57"/>
        <v>Subtotal </v>
      </c>
    </row>
    <row r="500" spans="1:13" ht="19.5" customHeight="1">
      <c r="A500" s="18"/>
      <c r="B500" s="141"/>
      <c r="C500" s="141"/>
      <c r="D500" s="141"/>
      <c r="E500" s="142"/>
      <c r="F500" s="141"/>
      <c r="G500" s="143"/>
      <c r="H500" s="130"/>
      <c r="I500" s="144"/>
      <c r="J500" s="131"/>
      <c r="K500" s="145"/>
      <c r="M500" s="22">
        <f t="shared" si="57"/>
        <v>0</v>
      </c>
    </row>
    <row r="501" spans="1:13" s="17" customFormat="1" ht="19.5" customHeight="1">
      <c r="A501" s="128"/>
      <c r="B501" s="86">
        <v>22</v>
      </c>
      <c r="C501" s="86"/>
      <c r="D501" s="86"/>
      <c r="E501" s="87" t="s">
        <v>26</v>
      </c>
      <c r="F501" s="87"/>
      <c r="G501" s="129"/>
      <c r="H501" s="130"/>
      <c r="I501" s="129"/>
      <c r="J501" s="131"/>
      <c r="K501" s="131">
        <f>K514</f>
        <v>23593.502740499996</v>
      </c>
      <c r="M501" s="22">
        <f t="shared" si="57"/>
        <v>0</v>
      </c>
    </row>
    <row r="502" spans="1:13" ht="27" customHeight="1" outlineLevel="1">
      <c r="A502" s="18"/>
      <c r="B502" s="90" t="s">
        <v>190</v>
      </c>
      <c r="C502" s="90">
        <v>68070</v>
      </c>
      <c r="D502" s="90" t="s">
        <v>92</v>
      </c>
      <c r="E502" s="82" t="s">
        <v>75</v>
      </c>
      <c r="F502" s="90" t="s">
        <v>105</v>
      </c>
      <c r="G502" s="130">
        <v>3</v>
      </c>
      <c r="H502" s="130">
        <f t="shared" si="58"/>
        <v>39.3525</v>
      </c>
      <c r="I502" s="131">
        <v>39.75</v>
      </c>
      <c r="J502" s="131">
        <f t="shared" si="55"/>
        <v>50.253142499999996</v>
      </c>
      <c r="K502" s="131">
        <f aca="true" t="shared" si="59" ref="K502:K513">SUM(G502*J502)</f>
        <v>150.7594275</v>
      </c>
      <c r="M502" s="22">
        <f t="shared" si="57"/>
        <v>39.75</v>
      </c>
    </row>
    <row r="503" spans="1:13" ht="19.5" customHeight="1" outlineLevel="1">
      <c r="A503" s="18"/>
      <c r="B503" s="90" t="s">
        <v>191</v>
      </c>
      <c r="C503" s="90" t="s">
        <v>837</v>
      </c>
      <c r="D503" s="147" t="s">
        <v>114</v>
      </c>
      <c r="E503" s="88" t="s">
        <v>166</v>
      </c>
      <c r="F503" s="103" t="s">
        <v>105</v>
      </c>
      <c r="G503" s="130">
        <v>35</v>
      </c>
      <c r="H503" s="130">
        <f t="shared" si="58"/>
        <v>6.1776</v>
      </c>
      <c r="I503" s="136">
        <v>6.24</v>
      </c>
      <c r="J503" s="131">
        <f t="shared" si="55"/>
        <v>7.8887952</v>
      </c>
      <c r="K503" s="131">
        <f t="shared" si="59"/>
        <v>276.107832</v>
      </c>
      <c r="M503" s="22">
        <f t="shared" si="57"/>
        <v>6.24</v>
      </c>
    </row>
    <row r="504" spans="1:13" ht="19.5" customHeight="1" outlineLevel="1">
      <c r="A504" s="18"/>
      <c r="B504" s="90" t="s">
        <v>193</v>
      </c>
      <c r="C504" s="90" t="s">
        <v>838</v>
      </c>
      <c r="D504" s="147" t="s">
        <v>114</v>
      </c>
      <c r="E504" s="88" t="s">
        <v>950</v>
      </c>
      <c r="F504" s="90" t="s">
        <v>88</v>
      </c>
      <c r="G504" s="130">
        <v>10</v>
      </c>
      <c r="H504" s="130">
        <f t="shared" si="58"/>
        <v>7.2864</v>
      </c>
      <c r="I504" s="136">
        <v>7.36</v>
      </c>
      <c r="J504" s="131">
        <f t="shared" si="55"/>
        <v>9.3047328</v>
      </c>
      <c r="K504" s="131">
        <f t="shared" si="59"/>
        <v>93.047328</v>
      </c>
      <c r="M504" s="22">
        <f t="shared" si="57"/>
        <v>7.36</v>
      </c>
    </row>
    <row r="505" spans="1:13" ht="19.5" customHeight="1" outlineLevel="1" collapsed="1">
      <c r="A505" s="18"/>
      <c r="B505" s="90" t="s">
        <v>209</v>
      </c>
      <c r="C505" s="90"/>
      <c r="D505" s="90" t="s">
        <v>4</v>
      </c>
      <c r="E505" s="88" t="s">
        <v>839</v>
      </c>
      <c r="F505" s="90" t="s">
        <v>409</v>
      </c>
      <c r="G505" s="130">
        <v>20</v>
      </c>
      <c r="H505" s="130">
        <f t="shared" si="58"/>
        <v>342.7875</v>
      </c>
      <c r="I505" s="131">
        <v>346.25</v>
      </c>
      <c r="J505" s="131">
        <f t="shared" si="55"/>
        <v>437.7396375</v>
      </c>
      <c r="K505" s="131">
        <f t="shared" si="59"/>
        <v>8754.79275</v>
      </c>
      <c r="M505" s="22">
        <f t="shared" si="57"/>
        <v>346.25</v>
      </c>
    </row>
    <row r="506" spans="1:13" s="17" customFormat="1" ht="19.5" customHeight="1" outlineLevel="1">
      <c r="A506" s="18"/>
      <c r="B506" s="90" t="s">
        <v>210</v>
      </c>
      <c r="C506" s="90"/>
      <c r="D506" s="90" t="s">
        <v>4</v>
      </c>
      <c r="E506" s="88" t="s">
        <v>550</v>
      </c>
      <c r="F506" s="90" t="s">
        <v>88</v>
      </c>
      <c r="G506" s="130">
        <v>20</v>
      </c>
      <c r="H506" s="130">
        <f t="shared" si="58"/>
        <v>1.1384999999999998</v>
      </c>
      <c r="I506" s="131">
        <v>1.15</v>
      </c>
      <c r="J506" s="131">
        <f t="shared" si="55"/>
        <v>1.4538645</v>
      </c>
      <c r="K506" s="131">
        <f t="shared" si="59"/>
        <v>29.077289999999998</v>
      </c>
      <c r="L506" s="1"/>
      <c r="M506" s="22">
        <f t="shared" si="57"/>
        <v>1.15</v>
      </c>
    </row>
    <row r="507" spans="1:13" s="17" customFormat="1" ht="30" customHeight="1" outlineLevel="1">
      <c r="A507" s="18"/>
      <c r="B507" s="90" t="s">
        <v>363</v>
      </c>
      <c r="C507" s="90"/>
      <c r="D507" s="90" t="s">
        <v>4</v>
      </c>
      <c r="E507" s="82" t="s">
        <v>553</v>
      </c>
      <c r="F507" s="90" t="s">
        <v>88</v>
      </c>
      <c r="G507" s="130">
        <v>1</v>
      </c>
      <c r="H507" s="130">
        <f t="shared" si="58"/>
        <v>247.10399999999998</v>
      </c>
      <c r="I507" s="131">
        <v>249.6</v>
      </c>
      <c r="J507" s="131">
        <f t="shared" si="55"/>
        <v>315.551808</v>
      </c>
      <c r="K507" s="131">
        <f t="shared" si="59"/>
        <v>315.551808</v>
      </c>
      <c r="L507" s="1"/>
      <c r="M507" s="22">
        <f t="shared" si="57"/>
        <v>249.6</v>
      </c>
    </row>
    <row r="508" spans="1:13" s="17" customFormat="1" ht="19.5" customHeight="1" outlineLevel="1">
      <c r="A508" s="18"/>
      <c r="B508" s="90" t="s">
        <v>364</v>
      </c>
      <c r="C508" s="90" t="s">
        <v>444</v>
      </c>
      <c r="D508" s="147" t="s">
        <v>92</v>
      </c>
      <c r="E508" s="82" t="s">
        <v>840</v>
      </c>
      <c r="F508" s="90" t="s">
        <v>90</v>
      </c>
      <c r="G508" s="130">
        <v>30</v>
      </c>
      <c r="H508" s="130">
        <f t="shared" si="58"/>
        <v>3.2076000000000002</v>
      </c>
      <c r="I508" s="131">
        <v>3.24</v>
      </c>
      <c r="J508" s="131">
        <f t="shared" si="55"/>
        <v>4.0961052</v>
      </c>
      <c r="K508" s="131">
        <f t="shared" si="59"/>
        <v>122.88315600000001</v>
      </c>
      <c r="L508" s="1"/>
      <c r="M508" s="22">
        <f t="shared" si="57"/>
        <v>3.24</v>
      </c>
    </row>
    <row r="509" spans="1:13" s="17" customFormat="1" ht="19.5" customHeight="1" outlineLevel="1">
      <c r="A509" s="18"/>
      <c r="B509" s="90" t="s">
        <v>365</v>
      </c>
      <c r="C509" s="90">
        <v>68069</v>
      </c>
      <c r="D509" s="90" t="s">
        <v>92</v>
      </c>
      <c r="E509" s="88" t="s">
        <v>551</v>
      </c>
      <c r="F509" s="90" t="s">
        <v>88</v>
      </c>
      <c r="G509" s="130">
        <v>10</v>
      </c>
      <c r="H509" s="130">
        <f t="shared" si="58"/>
        <v>36.4122</v>
      </c>
      <c r="I509" s="131">
        <v>36.78</v>
      </c>
      <c r="J509" s="131">
        <f t="shared" si="55"/>
        <v>46.4983794</v>
      </c>
      <c r="K509" s="131">
        <f t="shared" si="59"/>
        <v>464.983794</v>
      </c>
      <c r="L509" s="1"/>
      <c r="M509" s="22">
        <f t="shared" si="57"/>
        <v>36.78</v>
      </c>
    </row>
    <row r="510" spans="1:13" s="17" customFormat="1" ht="19.5" customHeight="1" outlineLevel="1">
      <c r="A510" s="18"/>
      <c r="B510" s="90" t="s">
        <v>998</v>
      </c>
      <c r="C510" s="90">
        <v>72253</v>
      </c>
      <c r="D510" s="90" t="s">
        <v>92</v>
      </c>
      <c r="E510" s="88" t="s">
        <v>76</v>
      </c>
      <c r="F510" s="103" t="s">
        <v>105</v>
      </c>
      <c r="G510" s="130">
        <v>250</v>
      </c>
      <c r="H510" s="130">
        <f t="shared" si="58"/>
        <v>17.9685</v>
      </c>
      <c r="I510" s="131">
        <v>18.15</v>
      </c>
      <c r="J510" s="131">
        <f t="shared" si="55"/>
        <v>22.9457745</v>
      </c>
      <c r="K510" s="131">
        <f t="shared" si="59"/>
        <v>5736.443625</v>
      </c>
      <c r="L510" s="1"/>
      <c r="M510" s="22">
        <f t="shared" si="57"/>
        <v>18.15</v>
      </c>
    </row>
    <row r="511" spans="1:13" s="17" customFormat="1" ht="19.5" customHeight="1" outlineLevel="1">
      <c r="A511" s="18"/>
      <c r="B511" s="90" t="s">
        <v>366</v>
      </c>
      <c r="C511" s="90">
        <v>72254</v>
      </c>
      <c r="D511" s="90" t="s">
        <v>92</v>
      </c>
      <c r="E511" s="88" t="s">
        <v>77</v>
      </c>
      <c r="F511" s="103" t="s">
        <v>105</v>
      </c>
      <c r="G511" s="130">
        <v>200</v>
      </c>
      <c r="H511" s="130">
        <f t="shared" si="58"/>
        <v>25.482599999999998</v>
      </c>
      <c r="I511" s="131">
        <v>25.74</v>
      </c>
      <c r="J511" s="131">
        <f t="shared" si="55"/>
        <v>32.541280199999996</v>
      </c>
      <c r="K511" s="131">
        <f t="shared" si="59"/>
        <v>6508.256039999999</v>
      </c>
      <c r="L511" s="1"/>
      <c r="M511" s="22">
        <f t="shared" si="57"/>
        <v>25.74</v>
      </c>
    </row>
    <row r="512" spans="1:13" s="17" customFormat="1" ht="27" customHeight="1" outlineLevel="1">
      <c r="A512" s="18"/>
      <c r="B512" s="90" t="s">
        <v>367</v>
      </c>
      <c r="C512" s="90">
        <v>83370</v>
      </c>
      <c r="D512" s="90" t="s">
        <v>92</v>
      </c>
      <c r="E512" s="82" t="s">
        <v>552</v>
      </c>
      <c r="F512" s="90" t="s">
        <v>88</v>
      </c>
      <c r="G512" s="130">
        <v>5</v>
      </c>
      <c r="H512" s="130">
        <f t="shared" si="58"/>
        <v>148.30200000000002</v>
      </c>
      <c r="I512" s="131">
        <v>149.8</v>
      </c>
      <c r="J512" s="131">
        <f t="shared" si="55"/>
        <v>189.38165400000003</v>
      </c>
      <c r="K512" s="131">
        <f t="shared" si="59"/>
        <v>946.9082700000001</v>
      </c>
      <c r="L512" s="1"/>
      <c r="M512" s="22">
        <f t="shared" si="57"/>
        <v>149.8</v>
      </c>
    </row>
    <row r="513" spans="1:13" s="17" customFormat="1" ht="19.5" customHeight="1" outlineLevel="1">
      <c r="A513" s="18"/>
      <c r="B513" s="90" t="s">
        <v>368</v>
      </c>
      <c r="C513" s="90">
        <v>72263</v>
      </c>
      <c r="D513" s="90" t="s">
        <v>92</v>
      </c>
      <c r="E513" s="88" t="s">
        <v>510</v>
      </c>
      <c r="F513" s="90" t="s">
        <v>88</v>
      </c>
      <c r="G513" s="130">
        <v>10</v>
      </c>
      <c r="H513" s="130">
        <f t="shared" si="58"/>
        <v>15.246</v>
      </c>
      <c r="I513" s="131">
        <v>15.4</v>
      </c>
      <c r="J513" s="131">
        <f t="shared" si="55"/>
        <v>19.469141999999998</v>
      </c>
      <c r="K513" s="131">
        <f t="shared" si="59"/>
        <v>194.69142</v>
      </c>
      <c r="L513" s="1"/>
      <c r="M513" s="22">
        <f t="shared" si="57"/>
        <v>15.4</v>
      </c>
    </row>
    <row r="514" spans="1:13" s="17" customFormat="1" ht="19.5" customHeight="1" outlineLevel="1">
      <c r="A514" s="18"/>
      <c r="B514" s="137"/>
      <c r="C514" s="138"/>
      <c r="D514" s="138"/>
      <c r="E514" s="138"/>
      <c r="F514" s="138"/>
      <c r="G514" s="138"/>
      <c r="H514" s="130"/>
      <c r="I514" s="139" t="s">
        <v>250</v>
      </c>
      <c r="J514" s="131"/>
      <c r="K514" s="157">
        <f>SUM(K502:K513)</f>
        <v>23593.502740499996</v>
      </c>
      <c r="L514" s="1"/>
      <c r="M514" s="22" t="str">
        <f t="shared" si="57"/>
        <v>Subtotal </v>
      </c>
    </row>
    <row r="515" spans="1:13" s="17" customFormat="1" ht="19.5" customHeight="1">
      <c r="A515" s="18"/>
      <c r="B515" s="141"/>
      <c r="C515" s="141"/>
      <c r="D515" s="141"/>
      <c r="E515" s="142"/>
      <c r="F515" s="141"/>
      <c r="G515" s="143"/>
      <c r="H515" s="130"/>
      <c r="I515" s="144"/>
      <c r="J515" s="131"/>
      <c r="K515" s="145"/>
      <c r="L515" s="1"/>
      <c r="M515" s="22">
        <f t="shared" si="57"/>
        <v>0</v>
      </c>
    </row>
    <row r="516" spans="1:13" s="17" customFormat="1" ht="19.5" customHeight="1">
      <c r="A516" s="128"/>
      <c r="B516" s="86">
        <v>23</v>
      </c>
      <c r="C516" s="86"/>
      <c r="D516" s="86"/>
      <c r="E516" s="87" t="s">
        <v>245</v>
      </c>
      <c r="F516" s="87"/>
      <c r="G516" s="129"/>
      <c r="H516" s="130"/>
      <c r="I516" s="129"/>
      <c r="J516" s="131"/>
      <c r="K516" s="131">
        <f>K533</f>
        <v>42485.71148365499</v>
      </c>
      <c r="M516" s="22">
        <f t="shared" si="57"/>
        <v>0</v>
      </c>
    </row>
    <row r="517" spans="1:13" s="17" customFormat="1" ht="30" customHeight="1" outlineLevel="1">
      <c r="A517" s="18"/>
      <c r="B517" s="83" t="s">
        <v>195</v>
      </c>
      <c r="C517" s="147" t="s">
        <v>413</v>
      </c>
      <c r="D517" s="147" t="s">
        <v>114</v>
      </c>
      <c r="E517" s="82" t="s">
        <v>457</v>
      </c>
      <c r="F517" s="90" t="s">
        <v>88</v>
      </c>
      <c r="G517" s="130">
        <v>1</v>
      </c>
      <c r="H517" s="130">
        <f t="shared" si="58"/>
        <v>2300.7599999999998</v>
      </c>
      <c r="I517" s="136">
        <v>2324</v>
      </c>
      <c r="J517" s="131">
        <f t="shared" si="55"/>
        <v>2938.0705199999998</v>
      </c>
      <c r="K517" s="131">
        <f aca="true" t="shared" si="60" ref="K517:K532">SUM(G517*J517)</f>
        <v>2938.0705199999998</v>
      </c>
      <c r="L517" s="1"/>
      <c r="M517" s="22">
        <f t="shared" si="57"/>
        <v>2324</v>
      </c>
    </row>
    <row r="518" spans="1:13" ht="19.5" customHeight="1" outlineLevel="1">
      <c r="A518" s="18"/>
      <c r="B518" s="83" t="s">
        <v>369</v>
      </c>
      <c r="C518" s="90" t="s">
        <v>488</v>
      </c>
      <c r="D518" s="90" t="s">
        <v>114</v>
      </c>
      <c r="E518" s="146" t="s">
        <v>72</v>
      </c>
      <c r="F518" s="90" t="s">
        <v>93</v>
      </c>
      <c r="G518" s="130">
        <v>29.79</v>
      </c>
      <c r="H518" s="130">
        <f t="shared" si="58"/>
        <v>170.23049999999998</v>
      </c>
      <c r="I518" s="131">
        <v>171.95</v>
      </c>
      <c r="J518" s="131">
        <f t="shared" si="55"/>
        <v>217.38434849999996</v>
      </c>
      <c r="K518" s="131">
        <f t="shared" si="60"/>
        <v>6475.879741814999</v>
      </c>
      <c r="M518" s="22">
        <f t="shared" si="57"/>
        <v>171.95</v>
      </c>
    </row>
    <row r="519" spans="1:13" ht="30" customHeight="1" outlineLevel="1">
      <c r="A519" s="18"/>
      <c r="B519" s="83" t="s">
        <v>370</v>
      </c>
      <c r="C519" s="90" t="s">
        <v>488</v>
      </c>
      <c r="D519" s="90" t="s">
        <v>114</v>
      </c>
      <c r="E519" s="82" t="s">
        <v>682</v>
      </c>
      <c r="F519" s="90" t="s">
        <v>93</v>
      </c>
      <c r="G519" s="130">
        <v>30.37</v>
      </c>
      <c r="H519" s="130">
        <f t="shared" si="58"/>
        <v>170.23049999999998</v>
      </c>
      <c r="I519" s="131">
        <v>171.95</v>
      </c>
      <c r="J519" s="131">
        <f t="shared" si="55"/>
        <v>217.38434849999996</v>
      </c>
      <c r="K519" s="131">
        <f t="shared" si="60"/>
        <v>6601.962663944999</v>
      </c>
      <c r="M519" s="22">
        <f t="shared" si="57"/>
        <v>171.95</v>
      </c>
    </row>
    <row r="520" spans="1:13" ht="19.5" customHeight="1" outlineLevel="1">
      <c r="A520" s="18"/>
      <c r="B520" s="83" t="s">
        <v>458</v>
      </c>
      <c r="C520" s="90" t="s">
        <v>403</v>
      </c>
      <c r="D520" s="90" t="s">
        <v>114</v>
      </c>
      <c r="E520" s="148" t="s">
        <v>404</v>
      </c>
      <c r="F520" s="147" t="s">
        <v>93</v>
      </c>
      <c r="G520" s="130">
        <v>31</v>
      </c>
      <c r="H520" s="130">
        <f t="shared" si="58"/>
        <v>98.7822</v>
      </c>
      <c r="I520" s="131">
        <v>99.78</v>
      </c>
      <c r="J520" s="131">
        <f t="shared" si="55"/>
        <v>126.1448694</v>
      </c>
      <c r="K520" s="131">
        <f t="shared" si="60"/>
        <v>3910.4909514</v>
      </c>
      <c r="M520" s="22">
        <f t="shared" si="57"/>
        <v>99.78</v>
      </c>
    </row>
    <row r="521" spans="1:13" ht="19.5" customHeight="1" outlineLevel="1">
      <c r="A521" s="18"/>
      <c r="B521" s="83" t="s">
        <v>459</v>
      </c>
      <c r="C521" s="90" t="s">
        <v>491</v>
      </c>
      <c r="D521" s="147" t="s">
        <v>114</v>
      </c>
      <c r="E521" s="148" t="s">
        <v>565</v>
      </c>
      <c r="F521" s="147" t="s">
        <v>93</v>
      </c>
      <c r="G521" s="130">
        <v>5.87</v>
      </c>
      <c r="H521" s="130">
        <f t="shared" si="58"/>
        <v>113.9094</v>
      </c>
      <c r="I521" s="131">
        <v>115.06</v>
      </c>
      <c r="J521" s="131">
        <f t="shared" si="55"/>
        <v>145.4623038</v>
      </c>
      <c r="K521" s="131">
        <f t="shared" si="60"/>
        <v>853.863723306</v>
      </c>
      <c r="M521" s="22">
        <f t="shared" si="57"/>
        <v>115.06</v>
      </c>
    </row>
    <row r="522" spans="1:13" ht="19.5" customHeight="1" outlineLevel="1">
      <c r="A522" s="18"/>
      <c r="B522" s="83" t="s">
        <v>633</v>
      </c>
      <c r="C522" s="90" t="s">
        <v>488</v>
      </c>
      <c r="D522" s="147" t="s">
        <v>114</v>
      </c>
      <c r="E522" s="148" t="s">
        <v>591</v>
      </c>
      <c r="F522" s="147" t="s">
        <v>93</v>
      </c>
      <c r="G522" s="130">
        <v>2.4</v>
      </c>
      <c r="H522" s="130">
        <f t="shared" si="58"/>
        <v>170.23049999999998</v>
      </c>
      <c r="I522" s="131">
        <v>171.95</v>
      </c>
      <c r="J522" s="131">
        <f t="shared" si="55"/>
        <v>217.38434849999996</v>
      </c>
      <c r="K522" s="131">
        <f t="shared" si="60"/>
        <v>521.7224363999999</v>
      </c>
      <c r="M522" s="22">
        <f t="shared" si="57"/>
        <v>171.95</v>
      </c>
    </row>
    <row r="523" spans="1:13" ht="19.5" customHeight="1" outlineLevel="1">
      <c r="A523" s="18"/>
      <c r="B523" s="83" t="s">
        <v>371</v>
      </c>
      <c r="C523" s="90" t="s">
        <v>410</v>
      </c>
      <c r="D523" s="83" t="s">
        <v>114</v>
      </c>
      <c r="E523" s="82" t="s">
        <v>33</v>
      </c>
      <c r="F523" s="83" t="s">
        <v>105</v>
      </c>
      <c r="G523" s="130">
        <v>59.9</v>
      </c>
      <c r="H523" s="130">
        <f t="shared" si="58"/>
        <v>43.3125</v>
      </c>
      <c r="I523" s="136">
        <v>43.75</v>
      </c>
      <c r="J523" s="131">
        <f t="shared" si="55"/>
        <v>55.3100625</v>
      </c>
      <c r="K523" s="131">
        <f t="shared" si="60"/>
        <v>3313.07274375</v>
      </c>
      <c r="M523" s="22">
        <f t="shared" si="57"/>
        <v>43.75</v>
      </c>
    </row>
    <row r="524" spans="1:13" s="10" customFormat="1" ht="19.5" customHeight="1" outlineLevel="1">
      <c r="A524" s="18"/>
      <c r="B524" s="86"/>
      <c r="C524" s="86"/>
      <c r="D524" s="86"/>
      <c r="E524" s="87" t="s">
        <v>681</v>
      </c>
      <c r="F524" s="87"/>
      <c r="G524" s="130">
        <v>0</v>
      </c>
      <c r="H524" s="130">
        <f t="shared" si="58"/>
        <v>0</v>
      </c>
      <c r="I524" s="131"/>
      <c r="J524" s="131">
        <f t="shared" si="55"/>
        <v>0</v>
      </c>
      <c r="K524" s="131">
        <f t="shared" si="60"/>
        <v>0</v>
      </c>
      <c r="L524" s="1"/>
      <c r="M524" s="22">
        <f t="shared" si="57"/>
        <v>0</v>
      </c>
    </row>
    <row r="525" spans="1:13" s="10" customFormat="1" ht="19.5" customHeight="1" outlineLevel="1">
      <c r="A525" s="18"/>
      <c r="B525" s="90" t="s">
        <v>504</v>
      </c>
      <c r="C525" s="149">
        <v>73665</v>
      </c>
      <c r="D525" s="90" t="s">
        <v>92</v>
      </c>
      <c r="E525" s="148" t="s">
        <v>507</v>
      </c>
      <c r="F525" s="83" t="s">
        <v>105</v>
      </c>
      <c r="G525" s="130">
        <v>9</v>
      </c>
      <c r="H525" s="130">
        <f t="shared" si="58"/>
        <v>41.9562</v>
      </c>
      <c r="I525" s="131">
        <v>42.38</v>
      </c>
      <c r="J525" s="131">
        <f t="shared" si="55"/>
        <v>53.5780674</v>
      </c>
      <c r="K525" s="131">
        <f t="shared" si="60"/>
        <v>482.2026066</v>
      </c>
      <c r="L525" s="1"/>
      <c r="M525" s="22">
        <f t="shared" si="57"/>
        <v>42.38</v>
      </c>
    </row>
    <row r="526" spans="1:13" s="10" customFormat="1" ht="19.5" customHeight="1" outlineLevel="1">
      <c r="A526" s="18"/>
      <c r="B526" s="90" t="s">
        <v>634</v>
      </c>
      <c r="C526" s="150" t="s">
        <v>420</v>
      </c>
      <c r="D526" s="90" t="s">
        <v>92</v>
      </c>
      <c r="E526" s="148" t="s">
        <v>508</v>
      </c>
      <c r="F526" s="90" t="s">
        <v>105</v>
      </c>
      <c r="G526" s="130">
        <v>4.99</v>
      </c>
      <c r="H526" s="130">
        <f t="shared" si="58"/>
        <v>205.4745</v>
      </c>
      <c r="I526" s="131">
        <v>207.55</v>
      </c>
      <c r="J526" s="131">
        <f t="shared" si="55"/>
        <v>262.3909365</v>
      </c>
      <c r="K526" s="131">
        <f t="shared" si="60"/>
        <v>1309.330773135</v>
      </c>
      <c r="L526" s="1"/>
      <c r="M526" s="22">
        <f t="shared" si="57"/>
        <v>207.55</v>
      </c>
    </row>
    <row r="527" spans="1:13" s="10" customFormat="1" ht="30" customHeight="1" outlineLevel="1">
      <c r="A527" s="18"/>
      <c r="B527" s="90" t="s">
        <v>505</v>
      </c>
      <c r="C527" s="150"/>
      <c r="D527" s="150" t="s">
        <v>4</v>
      </c>
      <c r="E527" s="148" t="s">
        <v>509</v>
      </c>
      <c r="F527" s="83" t="s">
        <v>102</v>
      </c>
      <c r="G527" s="130">
        <v>1028.08</v>
      </c>
      <c r="H527" s="130">
        <f t="shared" si="58"/>
        <v>2.0492999999999997</v>
      </c>
      <c r="I527" s="131">
        <v>2.07</v>
      </c>
      <c r="J527" s="131">
        <f t="shared" si="55"/>
        <v>2.6169560999999995</v>
      </c>
      <c r="K527" s="131">
        <f t="shared" si="60"/>
        <v>2690.4402272879993</v>
      </c>
      <c r="L527" s="1"/>
      <c r="M527" s="22">
        <f t="shared" si="57"/>
        <v>2.07</v>
      </c>
    </row>
    <row r="528" spans="1:13" s="10" customFormat="1" ht="19.5" customHeight="1" outlineLevel="1">
      <c r="A528" s="18"/>
      <c r="B528" s="90" t="s">
        <v>506</v>
      </c>
      <c r="C528" s="150"/>
      <c r="D528" s="150" t="s">
        <v>4</v>
      </c>
      <c r="E528" s="148" t="s">
        <v>999</v>
      </c>
      <c r="F528" s="83" t="s">
        <v>88</v>
      </c>
      <c r="G528" s="130">
        <v>1</v>
      </c>
      <c r="H528" s="130">
        <f t="shared" si="58"/>
        <v>552.42</v>
      </c>
      <c r="I528" s="131">
        <v>558</v>
      </c>
      <c r="J528" s="131">
        <f t="shared" si="55"/>
        <v>705.4403399999999</v>
      </c>
      <c r="K528" s="131">
        <f t="shared" si="60"/>
        <v>705.4403399999999</v>
      </c>
      <c r="L528" s="1"/>
      <c r="M528" s="22">
        <f t="shared" si="57"/>
        <v>558</v>
      </c>
    </row>
    <row r="529" spans="1:13" s="10" customFormat="1" ht="30" customHeight="1" outlineLevel="1">
      <c r="A529" s="18"/>
      <c r="B529" s="90" t="s">
        <v>896</v>
      </c>
      <c r="C529" s="83" t="s">
        <v>843</v>
      </c>
      <c r="D529" s="83" t="s">
        <v>114</v>
      </c>
      <c r="E529" s="82" t="s">
        <v>845</v>
      </c>
      <c r="F529" s="83" t="s">
        <v>93</v>
      </c>
      <c r="G529" s="130">
        <v>101.8</v>
      </c>
      <c r="H529" s="130">
        <f t="shared" si="58"/>
        <v>51.678000000000004</v>
      </c>
      <c r="I529" s="136">
        <v>52.2</v>
      </c>
      <c r="J529" s="131">
        <f aca="true" t="shared" si="61" ref="J529:J536">H529+(H529*27.7%)</f>
        <v>65.992806</v>
      </c>
      <c r="K529" s="131">
        <f t="shared" si="60"/>
        <v>6718.0676508</v>
      </c>
      <c r="L529" s="1"/>
      <c r="M529" s="22">
        <f t="shared" si="57"/>
        <v>52.2</v>
      </c>
    </row>
    <row r="530" spans="1:13" s="10" customFormat="1" ht="19.5" customHeight="1" outlineLevel="1">
      <c r="A530" s="18"/>
      <c r="B530" s="90" t="s">
        <v>897</v>
      </c>
      <c r="C530" s="83">
        <v>79460</v>
      </c>
      <c r="D530" s="83" t="s">
        <v>92</v>
      </c>
      <c r="E530" s="82" t="s">
        <v>847</v>
      </c>
      <c r="F530" s="83" t="s">
        <v>93</v>
      </c>
      <c r="G530" s="130">
        <v>50.9</v>
      </c>
      <c r="H530" s="130">
        <f t="shared" si="58"/>
        <v>41.2236</v>
      </c>
      <c r="I530" s="131">
        <v>41.64</v>
      </c>
      <c r="J530" s="131">
        <f t="shared" si="61"/>
        <v>52.64253719999999</v>
      </c>
      <c r="K530" s="131">
        <f t="shared" si="60"/>
        <v>2679.5051434799993</v>
      </c>
      <c r="L530" s="1"/>
      <c r="M530" s="22">
        <f t="shared" si="57"/>
        <v>41.64</v>
      </c>
    </row>
    <row r="531" spans="1:13" s="10" customFormat="1" ht="19.5" customHeight="1" outlineLevel="1">
      <c r="A531" s="18"/>
      <c r="B531" s="90" t="s">
        <v>898</v>
      </c>
      <c r="C531" s="83">
        <v>79460</v>
      </c>
      <c r="D531" s="83" t="s">
        <v>92</v>
      </c>
      <c r="E531" s="82" t="s">
        <v>846</v>
      </c>
      <c r="F531" s="83" t="s">
        <v>93</v>
      </c>
      <c r="G531" s="130">
        <v>52.88</v>
      </c>
      <c r="H531" s="130">
        <f t="shared" si="58"/>
        <v>41.2236</v>
      </c>
      <c r="I531" s="131">
        <v>41.64</v>
      </c>
      <c r="J531" s="131">
        <f t="shared" si="61"/>
        <v>52.64253719999999</v>
      </c>
      <c r="K531" s="131">
        <f t="shared" si="60"/>
        <v>2783.7373671359996</v>
      </c>
      <c r="L531" s="1"/>
      <c r="M531" s="22">
        <f t="shared" si="57"/>
        <v>41.64</v>
      </c>
    </row>
    <row r="532" spans="1:13" s="10" customFormat="1" ht="19.5" customHeight="1" outlineLevel="1">
      <c r="A532" s="18"/>
      <c r="B532" s="90" t="s">
        <v>899</v>
      </c>
      <c r="C532" s="83" t="s">
        <v>849</v>
      </c>
      <c r="D532" s="83" t="s">
        <v>114</v>
      </c>
      <c r="E532" s="82" t="s">
        <v>848</v>
      </c>
      <c r="F532" s="83" t="s">
        <v>93</v>
      </c>
      <c r="G532" s="130">
        <v>50.9</v>
      </c>
      <c r="H532" s="130">
        <f t="shared" si="58"/>
        <v>7.7219999999999995</v>
      </c>
      <c r="I532" s="136">
        <v>7.8</v>
      </c>
      <c r="J532" s="131">
        <f t="shared" si="61"/>
        <v>9.860994</v>
      </c>
      <c r="K532" s="131">
        <f t="shared" si="60"/>
        <v>501.9245946</v>
      </c>
      <c r="L532" s="1"/>
      <c r="M532" s="22">
        <f t="shared" si="57"/>
        <v>7.8</v>
      </c>
    </row>
    <row r="533" spans="1:13" s="10" customFormat="1" ht="19.5" customHeight="1" outlineLevel="1">
      <c r="A533" s="18"/>
      <c r="B533" s="137"/>
      <c r="C533" s="138"/>
      <c r="D533" s="138"/>
      <c r="E533" s="138"/>
      <c r="F533" s="138"/>
      <c r="G533" s="138"/>
      <c r="H533" s="130"/>
      <c r="I533" s="139" t="s">
        <v>250</v>
      </c>
      <c r="J533" s="131"/>
      <c r="K533" s="157">
        <f>SUM(K517:K532)</f>
        <v>42485.71148365499</v>
      </c>
      <c r="L533" s="1"/>
      <c r="M533" s="22" t="str">
        <f t="shared" si="57"/>
        <v>Subtotal </v>
      </c>
    </row>
    <row r="534" spans="1:13" s="10" customFormat="1" ht="19.5" customHeight="1">
      <c r="A534" s="18"/>
      <c r="B534" s="141"/>
      <c r="C534" s="141"/>
      <c r="D534" s="141"/>
      <c r="E534" s="142"/>
      <c r="F534" s="141"/>
      <c r="G534" s="143"/>
      <c r="H534" s="130"/>
      <c r="I534" s="144"/>
      <c r="J534" s="131"/>
      <c r="K534" s="145"/>
      <c r="L534" s="1"/>
      <c r="M534" s="22">
        <f t="shared" si="57"/>
        <v>0</v>
      </c>
    </row>
    <row r="535" spans="1:13" s="17" customFormat="1" ht="19.5" customHeight="1">
      <c r="A535" s="128"/>
      <c r="B535" s="86">
        <v>24</v>
      </c>
      <c r="C535" s="86"/>
      <c r="D535" s="86"/>
      <c r="E535" s="87" t="s">
        <v>29</v>
      </c>
      <c r="F535" s="87"/>
      <c r="G535" s="129"/>
      <c r="H535" s="130"/>
      <c r="I535" s="129"/>
      <c r="J535" s="131"/>
      <c r="K535" s="131">
        <f>K537</f>
        <v>1858.0445200349998</v>
      </c>
      <c r="M535" s="22">
        <f t="shared" si="57"/>
        <v>0</v>
      </c>
    </row>
    <row r="536" spans="1:13" s="10" customFormat="1" ht="19.5" customHeight="1" outlineLevel="1">
      <c r="A536" s="18"/>
      <c r="B536" s="83" t="s">
        <v>196</v>
      </c>
      <c r="C536" s="83">
        <v>9537</v>
      </c>
      <c r="D536" s="83" t="s">
        <v>92</v>
      </c>
      <c r="E536" s="151" t="s">
        <v>30</v>
      </c>
      <c r="F536" s="83" t="s">
        <v>93</v>
      </c>
      <c r="G536" s="130">
        <v>890.73</v>
      </c>
      <c r="H536" s="130">
        <f t="shared" si="58"/>
        <v>1.6335</v>
      </c>
      <c r="I536" s="131">
        <v>1.65</v>
      </c>
      <c r="J536" s="131">
        <f t="shared" si="61"/>
        <v>2.0859794999999997</v>
      </c>
      <c r="K536" s="131">
        <f>SUM(G536*J536)</f>
        <v>1858.0445200349998</v>
      </c>
      <c r="L536" s="1"/>
      <c r="M536" s="22">
        <f t="shared" si="57"/>
        <v>1.65</v>
      </c>
    </row>
    <row r="537" spans="1:14" ht="19.5" customHeight="1" outlineLevel="1">
      <c r="A537" s="18"/>
      <c r="B537" s="137"/>
      <c r="C537" s="138"/>
      <c r="D537" s="138"/>
      <c r="E537" s="138"/>
      <c r="F537" s="138"/>
      <c r="G537" s="138"/>
      <c r="H537" s="138"/>
      <c r="I537" s="139" t="s">
        <v>250</v>
      </c>
      <c r="J537" s="97"/>
      <c r="K537" s="157">
        <f>SUM(K536)</f>
        <v>1858.0445200349998</v>
      </c>
      <c r="N537" s="22" t="str">
        <f>I537</f>
        <v>Subtotal </v>
      </c>
    </row>
    <row r="538" spans="1:14" ht="19.5" customHeight="1">
      <c r="A538" s="18"/>
      <c r="B538" s="141"/>
      <c r="C538" s="141"/>
      <c r="D538" s="141"/>
      <c r="E538" s="142"/>
      <c r="F538" s="141"/>
      <c r="G538" s="143"/>
      <c r="H538" s="143"/>
      <c r="I538" s="144"/>
      <c r="J538" s="152"/>
      <c r="K538" s="145"/>
      <c r="N538" s="22">
        <f>I538</f>
        <v>0</v>
      </c>
    </row>
    <row r="539" spans="1:14" s="17" customFormat="1" ht="19.5" customHeight="1">
      <c r="A539" s="128"/>
      <c r="B539" s="133"/>
      <c r="C539" s="134"/>
      <c r="D539" s="134"/>
      <c r="E539" s="134"/>
      <c r="F539" s="134"/>
      <c r="G539" s="134"/>
      <c r="H539" s="134"/>
      <c r="I539" s="135" t="s">
        <v>78</v>
      </c>
      <c r="J539" s="88"/>
      <c r="K539" s="131">
        <f>K9+K20+K35+K68+K88+K101+K144+K153+K157+K172+K196+K205+K265+K276+K310+K341+K365+K399+K456+K463+K495+K501++K516+K535</f>
        <v>1189913.4658977208</v>
      </c>
      <c r="N539" s="22"/>
    </row>
    <row r="540" spans="1:14" ht="19.5" customHeight="1">
      <c r="A540" s="18"/>
      <c r="B540" s="24"/>
      <c r="C540" s="24"/>
      <c r="D540" s="108"/>
      <c r="E540" s="49"/>
      <c r="F540" s="48"/>
      <c r="G540" s="50"/>
      <c r="H540" s="50"/>
      <c r="I540" s="51"/>
      <c r="J540" s="29"/>
      <c r="K540" s="29"/>
      <c r="N540" s="22"/>
    </row>
    <row r="541" spans="1:14" ht="19.5" customHeight="1" thickBot="1">
      <c r="A541" s="18"/>
      <c r="B541" s="24"/>
      <c r="C541" s="24"/>
      <c r="D541" s="108"/>
      <c r="E541" s="49"/>
      <c r="F541" s="48"/>
      <c r="G541" s="50"/>
      <c r="H541" s="50"/>
      <c r="I541" s="51"/>
      <c r="J541" s="39"/>
      <c r="K541" s="109"/>
      <c r="N541" s="22"/>
    </row>
    <row r="542" spans="2:14" ht="12" customHeight="1" collapsed="1">
      <c r="B542" s="320"/>
      <c r="C542" s="321"/>
      <c r="D542" s="321"/>
      <c r="E542" s="321"/>
      <c r="F542" s="321"/>
      <c r="G542" s="322"/>
      <c r="H542" s="117"/>
      <c r="I542" s="51"/>
      <c r="J542" s="52"/>
      <c r="K542" s="28"/>
      <c r="N542" s="22"/>
    </row>
    <row r="543" spans="2:14" ht="19.5" customHeight="1" hidden="1">
      <c r="B543" s="323"/>
      <c r="C543" s="324"/>
      <c r="D543" s="324"/>
      <c r="E543" s="324"/>
      <c r="F543" s="324"/>
      <c r="G543" s="325"/>
      <c r="H543" s="117"/>
      <c r="I543" s="28"/>
      <c r="J543" s="29"/>
      <c r="K543" s="109"/>
      <c r="N543" s="22"/>
    </row>
    <row r="544" spans="2:14" ht="19.5" customHeight="1">
      <c r="B544" s="326" t="s">
        <v>1019</v>
      </c>
      <c r="C544" s="327"/>
      <c r="D544" s="327"/>
      <c r="E544" s="327"/>
      <c r="F544" s="327"/>
      <c r="G544" s="328"/>
      <c r="H544" s="118"/>
      <c r="I544" s="28"/>
      <c r="J544" s="29"/>
      <c r="K544" s="29"/>
      <c r="N544" s="22"/>
    </row>
    <row r="545" spans="2:14" ht="19.5" customHeight="1">
      <c r="B545" s="329"/>
      <c r="C545" s="327"/>
      <c r="D545" s="327"/>
      <c r="E545" s="327"/>
      <c r="F545" s="327"/>
      <c r="G545" s="328"/>
      <c r="H545" s="118"/>
      <c r="I545" s="28"/>
      <c r="J545" s="29"/>
      <c r="K545" s="29"/>
      <c r="N545" s="22"/>
    </row>
    <row r="546" spans="1:14" s="12" customFormat="1" ht="14.25">
      <c r="A546" s="7"/>
      <c r="B546" s="330" t="s">
        <v>1020</v>
      </c>
      <c r="C546" s="331"/>
      <c r="D546" s="331"/>
      <c r="E546" s="331"/>
      <c r="F546" s="331"/>
      <c r="G546" s="332"/>
      <c r="H546" s="116"/>
      <c r="I546" s="28"/>
      <c r="J546" s="29"/>
      <c r="K546" s="29"/>
      <c r="L546" s="1"/>
      <c r="N546" s="22"/>
    </row>
    <row r="547" spans="2:14" ht="16.5" customHeight="1" thickBot="1">
      <c r="B547" s="110"/>
      <c r="C547" s="111"/>
      <c r="D547" s="111"/>
      <c r="E547" s="112"/>
      <c r="F547" s="113"/>
      <c r="G547" s="114"/>
      <c r="H547" s="123"/>
      <c r="I547" s="28"/>
      <c r="J547" s="29"/>
      <c r="K547" s="29"/>
      <c r="N547" s="22"/>
    </row>
    <row r="548" spans="1:14" ht="14.25">
      <c r="A548" s="1"/>
      <c r="B548" s="24"/>
      <c r="C548" s="24"/>
      <c r="D548" s="24"/>
      <c r="E548" s="115"/>
      <c r="F548" s="26"/>
      <c r="G548" s="27"/>
      <c r="H548" s="27"/>
      <c r="I548" s="28"/>
      <c r="J548" s="29"/>
      <c r="K548" s="29"/>
      <c r="N548" s="22"/>
    </row>
    <row r="549" spans="1:14" ht="14.25">
      <c r="A549" s="1"/>
      <c r="B549" s="24"/>
      <c r="C549" s="24"/>
      <c r="D549" s="24"/>
      <c r="E549" s="115"/>
      <c r="F549" s="26"/>
      <c r="G549" s="27"/>
      <c r="H549" s="27"/>
      <c r="I549" s="28"/>
      <c r="J549" s="29"/>
      <c r="K549" s="29"/>
      <c r="N549" s="22"/>
    </row>
    <row r="550" spans="2:14" ht="34.5" customHeight="1">
      <c r="B550" s="24"/>
      <c r="C550" s="24"/>
      <c r="D550" s="24"/>
      <c r="E550" s="25"/>
      <c r="F550" s="333"/>
      <c r="G550" s="333"/>
      <c r="H550" s="333"/>
      <c r="I550" s="333"/>
      <c r="J550" s="29"/>
      <c r="K550" s="29"/>
      <c r="N550" s="22"/>
    </row>
    <row r="551" spans="2:14" ht="17.25" customHeight="1">
      <c r="B551" s="24"/>
      <c r="C551" s="24"/>
      <c r="D551" s="24"/>
      <c r="E551" s="25"/>
      <c r="F551" s="334" t="s">
        <v>1022</v>
      </c>
      <c r="G551" s="334"/>
      <c r="H551" s="334"/>
      <c r="I551" s="334"/>
      <c r="J551" s="29"/>
      <c r="K551" s="29"/>
      <c r="N551" s="22"/>
    </row>
    <row r="552" spans="2:14" ht="17.25" customHeight="1">
      <c r="B552" s="24"/>
      <c r="C552" s="24"/>
      <c r="D552" s="24"/>
      <c r="E552" s="25"/>
      <c r="F552" s="29" t="s">
        <v>1023</v>
      </c>
      <c r="G552" s="29"/>
      <c r="H552" s="29"/>
      <c r="I552" s="29"/>
      <c r="J552" s="29"/>
      <c r="K552" s="29"/>
      <c r="N552" s="22"/>
    </row>
    <row r="553" spans="2:14" ht="17.25" customHeight="1">
      <c r="B553" s="24"/>
      <c r="C553" s="24"/>
      <c r="D553" s="24"/>
      <c r="E553" s="25"/>
      <c r="F553" s="318" t="s">
        <v>1024</v>
      </c>
      <c r="G553" s="318"/>
      <c r="H553" s="318"/>
      <c r="I553" s="318"/>
      <c r="J553" s="318"/>
      <c r="K553" s="29"/>
      <c r="N553" s="22"/>
    </row>
    <row r="554" spans="2:14" ht="3" customHeight="1">
      <c r="B554" s="24"/>
      <c r="C554" s="24"/>
      <c r="D554" s="24"/>
      <c r="E554" s="25"/>
      <c r="F554" s="26"/>
      <c r="G554" s="27"/>
      <c r="H554" s="27"/>
      <c r="I554" s="28"/>
      <c r="J554" s="29"/>
      <c r="K554" s="29"/>
      <c r="N554" s="22"/>
    </row>
    <row r="555" spans="2:14" s="7" customFormat="1" ht="14.25">
      <c r="B555" s="24"/>
      <c r="C555" s="24"/>
      <c r="D555" s="24"/>
      <c r="E555" s="25"/>
      <c r="F555" s="26"/>
      <c r="G555" s="27"/>
      <c r="H555" s="27"/>
      <c r="I555" s="28"/>
      <c r="J555" s="29"/>
      <c r="K555" s="29"/>
      <c r="L555" s="1"/>
      <c r="N555" s="22"/>
    </row>
    <row r="556" spans="2:14" ht="14.25">
      <c r="B556" s="24"/>
      <c r="C556" s="24"/>
      <c r="D556" s="24"/>
      <c r="E556" s="25"/>
      <c r="F556" s="26"/>
      <c r="G556" s="27"/>
      <c r="H556" s="27"/>
      <c r="I556" s="28"/>
      <c r="J556" s="29"/>
      <c r="K556" s="29"/>
      <c r="N556" s="22"/>
    </row>
    <row r="557" spans="2:14" ht="14.25">
      <c r="B557" s="24"/>
      <c r="C557" s="24"/>
      <c r="D557" s="24"/>
      <c r="E557" s="25"/>
      <c r="F557" s="26"/>
      <c r="G557" s="27"/>
      <c r="H557" s="27"/>
      <c r="I557" s="28"/>
      <c r="J557" s="29"/>
      <c r="K557" s="29"/>
      <c r="N557" s="22"/>
    </row>
    <row r="558" spans="2:14" ht="14.25">
      <c r="B558" s="24"/>
      <c r="C558" s="24"/>
      <c r="D558" s="24"/>
      <c r="E558" s="25"/>
      <c r="F558" s="26"/>
      <c r="G558" s="27"/>
      <c r="H558" s="27"/>
      <c r="I558" s="28"/>
      <c r="J558" s="29"/>
      <c r="K558" s="29"/>
      <c r="N558" s="22"/>
    </row>
    <row r="559" spans="2:14" ht="14.25">
      <c r="B559" s="24"/>
      <c r="C559" s="24"/>
      <c r="D559" s="24"/>
      <c r="E559" s="25"/>
      <c r="F559" s="26"/>
      <c r="G559" s="27"/>
      <c r="H559" s="27"/>
      <c r="I559" s="28"/>
      <c r="J559" s="29"/>
      <c r="K559" s="29"/>
      <c r="N559" s="22"/>
    </row>
    <row r="560" spans="2:14" ht="14.25">
      <c r="B560" s="24"/>
      <c r="C560" s="24"/>
      <c r="D560" s="24"/>
      <c r="E560" s="25"/>
      <c r="F560" s="26"/>
      <c r="G560" s="27"/>
      <c r="H560" s="27"/>
      <c r="I560" s="28"/>
      <c r="J560" s="29"/>
      <c r="K560" s="29"/>
      <c r="N560" s="22"/>
    </row>
    <row r="561" spans="2:14" ht="14.25">
      <c r="B561" s="24"/>
      <c r="C561" s="24"/>
      <c r="D561" s="24"/>
      <c r="E561" s="25"/>
      <c r="F561" s="26"/>
      <c r="G561" s="27"/>
      <c r="H561" s="27"/>
      <c r="I561" s="28"/>
      <c r="J561" s="29"/>
      <c r="K561" s="29"/>
      <c r="N561" s="22"/>
    </row>
    <row r="562" spans="2:14" ht="14.25">
      <c r="B562" s="24"/>
      <c r="C562" s="24"/>
      <c r="D562" s="24"/>
      <c r="E562" s="25"/>
      <c r="F562" s="26"/>
      <c r="G562" s="27"/>
      <c r="H562" s="27"/>
      <c r="I562" s="28"/>
      <c r="J562" s="29"/>
      <c r="K562" s="29"/>
      <c r="N562" s="22"/>
    </row>
    <row r="563" spans="2:14" ht="14.25">
      <c r="B563" s="24"/>
      <c r="C563" s="24"/>
      <c r="D563" s="24"/>
      <c r="E563" s="25"/>
      <c r="F563" s="26"/>
      <c r="G563" s="27"/>
      <c r="H563" s="27"/>
      <c r="I563" s="28"/>
      <c r="J563" s="29"/>
      <c r="K563" s="29"/>
      <c r="N563" s="22"/>
    </row>
    <row r="564" spans="2:14" ht="14.25">
      <c r="B564" s="24"/>
      <c r="C564" s="24"/>
      <c r="D564" s="24"/>
      <c r="E564" s="25"/>
      <c r="F564" s="26"/>
      <c r="G564" s="27"/>
      <c r="H564" s="27"/>
      <c r="I564" s="28"/>
      <c r="J564" s="29"/>
      <c r="K564" s="29"/>
      <c r="N564" s="22"/>
    </row>
    <row r="565" spans="2:14" ht="14.25">
      <c r="B565" s="24"/>
      <c r="C565" s="24"/>
      <c r="D565" s="24"/>
      <c r="E565" s="25"/>
      <c r="F565" s="26"/>
      <c r="G565" s="27"/>
      <c r="H565" s="27"/>
      <c r="I565" s="28"/>
      <c r="J565" s="29"/>
      <c r="K565" s="29"/>
      <c r="N565" s="22"/>
    </row>
    <row r="566" spans="1:14" ht="14.25">
      <c r="A566" s="1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16"/>
      <c r="N566" s="22"/>
    </row>
    <row r="567" spans="1:14" ht="14.25">
      <c r="A567" s="1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16"/>
      <c r="N567" s="22"/>
    </row>
    <row r="568" spans="2:14" ht="14.25">
      <c r="B568" s="24"/>
      <c r="C568" s="24"/>
      <c r="D568" s="24"/>
      <c r="E568" s="25"/>
      <c r="F568" s="26"/>
      <c r="G568" s="27"/>
      <c r="H568" s="27"/>
      <c r="I568" s="28"/>
      <c r="J568" s="29"/>
      <c r="K568" s="29"/>
      <c r="N568" s="22"/>
    </row>
    <row r="569" spans="2:14" ht="14.25">
      <c r="B569" s="24"/>
      <c r="C569" s="24"/>
      <c r="D569" s="24"/>
      <c r="E569" s="25"/>
      <c r="F569" s="26"/>
      <c r="G569" s="27"/>
      <c r="H569" s="27"/>
      <c r="I569" s="28"/>
      <c r="J569" s="29"/>
      <c r="K569" s="29"/>
      <c r="N569" s="22"/>
    </row>
    <row r="570" spans="2:14" ht="14.25">
      <c r="B570" s="24"/>
      <c r="C570" s="24"/>
      <c r="D570" s="24"/>
      <c r="E570" s="25"/>
      <c r="F570" s="26"/>
      <c r="G570" s="27"/>
      <c r="H570" s="27"/>
      <c r="I570" s="28"/>
      <c r="J570" s="29"/>
      <c r="K570" s="29"/>
      <c r="N570" s="22"/>
    </row>
    <row r="571" spans="2:14" ht="14.25">
      <c r="B571" s="24"/>
      <c r="C571" s="24"/>
      <c r="D571" s="24"/>
      <c r="E571" s="25"/>
      <c r="F571" s="26"/>
      <c r="G571" s="27"/>
      <c r="H571" s="27"/>
      <c r="I571" s="28"/>
      <c r="J571" s="29"/>
      <c r="K571" s="29"/>
      <c r="N571" s="22"/>
    </row>
    <row r="572" spans="2:14" ht="14.25">
      <c r="B572" s="24"/>
      <c r="C572" s="24"/>
      <c r="D572" s="24"/>
      <c r="E572" s="25"/>
      <c r="F572" s="26"/>
      <c r="G572" s="27"/>
      <c r="H572" s="27"/>
      <c r="I572" s="28"/>
      <c r="J572" s="29"/>
      <c r="K572" s="29"/>
      <c r="N572" s="22"/>
    </row>
    <row r="573" spans="2:14" ht="14.25">
      <c r="B573" s="24"/>
      <c r="C573" s="24"/>
      <c r="D573" s="24"/>
      <c r="E573" s="25"/>
      <c r="F573" s="26"/>
      <c r="G573" s="27"/>
      <c r="H573" s="27"/>
      <c r="I573" s="28"/>
      <c r="J573" s="29"/>
      <c r="K573" s="29"/>
      <c r="N573" s="22"/>
    </row>
    <row r="574" spans="2:14" ht="14.25">
      <c r="B574" s="24"/>
      <c r="C574" s="24"/>
      <c r="D574" s="24"/>
      <c r="E574" s="25"/>
      <c r="F574" s="26"/>
      <c r="G574" s="27"/>
      <c r="H574" s="27"/>
      <c r="I574" s="28"/>
      <c r="J574" s="29"/>
      <c r="K574" s="29"/>
      <c r="N574" s="22"/>
    </row>
    <row r="575" spans="2:11" ht="14.25">
      <c r="B575" s="24"/>
      <c r="C575" s="24"/>
      <c r="D575" s="24"/>
      <c r="E575" s="25"/>
      <c r="F575" s="26"/>
      <c r="G575" s="27"/>
      <c r="H575" s="27"/>
      <c r="I575" s="28"/>
      <c r="J575" s="29"/>
      <c r="K575" s="29"/>
    </row>
    <row r="576" spans="2:11" ht="14.25">
      <c r="B576" s="24"/>
      <c r="C576" s="24"/>
      <c r="D576" s="24"/>
      <c r="E576" s="25"/>
      <c r="F576" s="26"/>
      <c r="G576" s="27"/>
      <c r="H576" s="27"/>
      <c r="I576" s="28"/>
      <c r="J576" s="29"/>
      <c r="K576" s="29"/>
    </row>
    <row r="577" spans="2:11" ht="14.25">
      <c r="B577" s="24"/>
      <c r="C577" s="24"/>
      <c r="D577" s="24"/>
      <c r="E577" s="25"/>
      <c r="F577" s="26"/>
      <c r="G577" s="27"/>
      <c r="H577" s="27"/>
      <c r="I577" s="28"/>
      <c r="J577" s="29"/>
      <c r="K577" s="29"/>
    </row>
    <row r="578" spans="2:11" ht="14.25">
      <c r="B578" s="24"/>
      <c r="C578" s="24"/>
      <c r="D578" s="24"/>
      <c r="E578" s="25"/>
      <c r="F578" s="26"/>
      <c r="G578" s="27"/>
      <c r="H578" s="27"/>
      <c r="I578" s="28"/>
      <c r="J578" s="29"/>
      <c r="K578" s="29"/>
    </row>
    <row r="579" spans="2:11" ht="14.25">
      <c r="B579" s="24"/>
      <c r="C579" s="24"/>
      <c r="D579" s="24"/>
      <c r="E579" s="25"/>
      <c r="F579" s="26"/>
      <c r="G579" s="27"/>
      <c r="H579" s="27"/>
      <c r="I579" s="28"/>
      <c r="J579" s="29"/>
      <c r="K579" s="29"/>
    </row>
    <row r="580" spans="2:11" ht="14.25">
      <c r="B580" s="24"/>
      <c r="C580" s="24"/>
      <c r="D580" s="24"/>
      <c r="E580" s="25"/>
      <c r="F580" s="26"/>
      <c r="G580" s="27"/>
      <c r="H580" s="27"/>
      <c r="I580" s="28"/>
      <c r="J580" s="29"/>
      <c r="K580" s="29"/>
    </row>
    <row r="581" spans="2:11" ht="14.25">
      <c r="B581" s="24"/>
      <c r="C581" s="24"/>
      <c r="D581" s="24"/>
      <c r="E581" s="25"/>
      <c r="F581" s="26"/>
      <c r="G581" s="27"/>
      <c r="H581" s="27"/>
      <c r="I581" s="28"/>
      <c r="J581" s="29"/>
      <c r="K581" s="29"/>
    </row>
    <row r="582" spans="2:11" ht="14.25">
      <c r="B582" s="24"/>
      <c r="C582" s="24"/>
      <c r="D582" s="24"/>
      <c r="E582" s="25"/>
      <c r="F582" s="26"/>
      <c r="G582" s="27"/>
      <c r="H582" s="27"/>
      <c r="I582" s="28"/>
      <c r="J582" s="29"/>
      <c r="K582" s="29"/>
    </row>
    <row r="583" spans="2:11" ht="14.25">
      <c r="B583" s="24"/>
      <c r="C583" s="24"/>
      <c r="D583" s="24"/>
      <c r="E583" s="25"/>
      <c r="F583" s="26"/>
      <c r="G583" s="27"/>
      <c r="H583" s="27"/>
      <c r="I583" s="28"/>
      <c r="J583" s="29"/>
      <c r="K583" s="29"/>
    </row>
    <row r="584" spans="2:11" ht="14.25">
      <c r="B584" s="24"/>
      <c r="C584" s="24"/>
      <c r="D584" s="24"/>
      <c r="E584" s="25"/>
      <c r="F584" s="26"/>
      <c r="G584" s="27"/>
      <c r="H584" s="27"/>
      <c r="I584" s="28"/>
      <c r="J584" s="29"/>
      <c r="K584" s="29"/>
    </row>
    <row r="585" spans="2:11" ht="14.25">
      <c r="B585" s="24"/>
      <c r="C585" s="24"/>
      <c r="D585" s="24"/>
      <c r="E585" s="25"/>
      <c r="F585" s="26"/>
      <c r="G585" s="27"/>
      <c r="H585" s="27"/>
      <c r="I585" s="28"/>
      <c r="J585" s="29"/>
      <c r="K585" s="29"/>
    </row>
    <row r="586" spans="2:11" ht="14.25">
      <c r="B586" s="24"/>
      <c r="C586" s="24"/>
      <c r="D586" s="24"/>
      <c r="E586" s="25"/>
      <c r="F586" s="26"/>
      <c r="G586" s="27"/>
      <c r="H586" s="27"/>
      <c r="I586" s="28"/>
      <c r="J586" s="29"/>
      <c r="K586" s="29"/>
    </row>
    <row r="587" spans="2:11" ht="14.25">
      <c r="B587" s="24"/>
      <c r="C587" s="24"/>
      <c r="D587" s="24"/>
      <c r="E587" s="25"/>
      <c r="F587" s="26"/>
      <c r="G587" s="27"/>
      <c r="H587" s="27"/>
      <c r="I587" s="28"/>
      <c r="J587" s="29"/>
      <c r="K587" s="29"/>
    </row>
    <row r="588" spans="1:12" ht="14.25">
      <c r="A588" s="1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12"/>
    </row>
    <row r="589" spans="2:11" ht="14.25">
      <c r="B589" s="24"/>
      <c r="C589" s="24"/>
      <c r="D589" s="24"/>
      <c r="E589" s="25"/>
      <c r="F589" s="26"/>
      <c r="G589" s="27"/>
      <c r="H589" s="27"/>
      <c r="I589" s="28"/>
      <c r="J589" s="29"/>
      <c r="K589" s="29"/>
    </row>
    <row r="590" spans="2:11" ht="14.25">
      <c r="B590" s="24"/>
      <c r="C590" s="24"/>
      <c r="D590" s="24"/>
      <c r="E590" s="25"/>
      <c r="F590" s="26"/>
      <c r="G590" s="27"/>
      <c r="H590" s="27"/>
      <c r="I590" s="28"/>
      <c r="J590" s="29"/>
      <c r="K590" s="29"/>
    </row>
    <row r="591" spans="2:11" ht="14.25">
      <c r="B591" s="24"/>
      <c r="C591" s="24"/>
      <c r="D591" s="24"/>
      <c r="E591" s="25"/>
      <c r="F591" s="26"/>
      <c r="G591" s="27"/>
      <c r="H591" s="27"/>
      <c r="I591" s="28"/>
      <c r="J591" s="29"/>
      <c r="K591" s="29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L593" s="12"/>
    </row>
  </sheetData>
  <sheetProtection/>
  <mergeCells count="7">
    <mergeCell ref="F553:J553"/>
    <mergeCell ref="F2:K2"/>
    <mergeCell ref="B542:G543"/>
    <mergeCell ref="B544:G545"/>
    <mergeCell ref="B546:G546"/>
    <mergeCell ref="F550:I550"/>
    <mergeCell ref="F551:I551"/>
  </mergeCells>
  <conditionalFormatting sqref="G102:H102 J18 I535 J537 J33 J66 J86 J99 J142 J151 J155 J170 J194 J203 G516 G535 I516 G7:J7">
    <cfRule type="cellIs" priority="1" dxfId="2" operator="equal" stopIfTrue="1">
      <formula>0</formula>
    </cfRule>
  </conditionalFormatting>
  <printOptions horizontalCentered="1"/>
  <pageMargins left="0.7" right="0.7" top="0.75" bottom="0.75" header="0.3" footer="0.3"/>
  <pageSetup fitToHeight="0" fitToWidth="1" horizontalDpi="600" verticalDpi="600" orientation="portrait" paperSize="9" scale="4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>
    <pageSetUpPr fitToPage="1"/>
  </sheetPr>
  <dimension ref="A1:N593"/>
  <sheetViews>
    <sheetView showGridLines="0" zoomScale="90" zoomScaleNormal="90" zoomScaleSheetLayoutView="85" zoomScalePageLayoutView="80" workbookViewId="0" topLeftCell="B1">
      <selection activeCell="F11" sqref="F11"/>
    </sheetView>
  </sheetViews>
  <sheetFormatPr defaultColWidth="9.00390625" defaultRowHeight="14.25" outlineLevelRow="1"/>
  <cols>
    <col min="1" max="1" width="1.37890625" style="7" customWidth="1"/>
    <col min="2" max="2" width="8.625" style="8" customWidth="1"/>
    <col min="3" max="3" width="11.375" style="8" customWidth="1"/>
    <col min="4" max="4" width="10.75390625" style="8" customWidth="1"/>
    <col min="5" max="5" width="65.875" style="9" customWidth="1"/>
    <col min="6" max="6" width="6.625" style="7" customWidth="1"/>
    <col min="7" max="8" width="11.50390625" style="13" customWidth="1"/>
    <col min="9" max="9" width="12.875" style="12" hidden="1" customWidth="1"/>
    <col min="10" max="10" width="14.25390625" style="1" customWidth="1"/>
    <col min="11" max="11" width="15.625" style="1" customWidth="1"/>
    <col min="12" max="12" width="6.50390625" style="1" customWidth="1"/>
    <col min="13" max="16384" width="9.00390625" style="1" customWidth="1"/>
  </cols>
  <sheetData>
    <row r="1" spans="1:11" ht="19.5" customHeight="1">
      <c r="A1" s="20"/>
      <c r="B1" s="21" t="s">
        <v>661</v>
      </c>
      <c r="C1" s="2"/>
      <c r="D1" s="2"/>
      <c r="E1" s="3"/>
      <c r="F1" s="19"/>
      <c r="G1" s="15"/>
      <c r="H1" s="15"/>
      <c r="I1" s="14"/>
      <c r="J1" s="4"/>
      <c r="K1" s="4"/>
    </row>
    <row r="2" spans="1:12" ht="19.5" customHeight="1">
      <c r="A2" s="20"/>
      <c r="B2" s="21" t="s">
        <v>924</v>
      </c>
      <c r="C2" s="2"/>
      <c r="D2" s="2"/>
      <c r="E2" s="3"/>
      <c r="F2" s="319" t="s">
        <v>1016</v>
      </c>
      <c r="G2" s="319"/>
      <c r="H2" s="319"/>
      <c r="I2" s="319"/>
      <c r="J2" s="319"/>
      <c r="K2" s="319"/>
      <c r="L2" s="23"/>
    </row>
    <row r="3" spans="1:11" ht="19.5" customHeight="1">
      <c r="A3" s="11"/>
      <c r="B3" s="20" t="s">
        <v>79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19.5" customHeight="1">
      <c r="B4" s="24"/>
      <c r="C4" s="24"/>
      <c r="D4" s="24"/>
      <c r="E4" s="25"/>
      <c r="F4" s="26"/>
      <c r="G4" s="27"/>
      <c r="H4" s="27"/>
      <c r="I4" s="28"/>
      <c r="J4" s="29"/>
      <c r="K4" s="29"/>
    </row>
    <row r="5" spans="1:11" ht="19.5" customHeight="1">
      <c r="A5" s="5"/>
      <c r="B5" s="30"/>
      <c r="C5" s="30"/>
      <c r="D5" s="30"/>
      <c r="E5" s="31" t="s">
        <v>1018</v>
      </c>
      <c r="F5" s="30" t="s">
        <v>88</v>
      </c>
      <c r="G5" s="32">
        <v>1</v>
      </c>
      <c r="H5" s="32"/>
      <c r="I5" s="33"/>
      <c r="J5" s="34"/>
      <c r="K5" s="154">
        <f>K539</f>
        <v>1020828.3580864011</v>
      </c>
    </row>
    <row r="6" spans="1:11" ht="19.5" customHeight="1" thickBot="1">
      <c r="A6" s="5"/>
      <c r="B6" s="35"/>
      <c r="C6" s="35"/>
      <c r="D6" s="35"/>
      <c r="E6" s="36"/>
      <c r="F6" s="35"/>
      <c r="G6" s="37"/>
      <c r="H6" s="37"/>
      <c r="I6" s="38"/>
      <c r="J6" s="39"/>
      <c r="K6" s="40"/>
    </row>
    <row r="7" spans="1:11" ht="45.75" thickBot="1">
      <c r="A7" s="6"/>
      <c r="B7" s="162" t="s">
        <v>80</v>
      </c>
      <c r="C7" s="163" t="s">
        <v>81</v>
      </c>
      <c r="D7" s="161" t="s">
        <v>82</v>
      </c>
      <c r="E7" s="161" t="s">
        <v>83</v>
      </c>
      <c r="F7" s="161" t="s">
        <v>84</v>
      </c>
      <c r="G7" s="164" t="s">
        <v>85</v>
      </c>
      <c r="H7" s="165" t="s">
        <v>925</v>
      </c>
      <c r="I7" s="166" t="s">
        <v>925</v>
      </c>
      <c r="J7" s="165" t="s">
        <v>926</v>
      </c>
      <c r="K7" s="167" t="s">
        <v>86</v>
      </c>
    </row>
    <row r="8" spans="1:11" ht="19.5" customHeight="1">
      <c r="A8" s="18"/>
      <c r="B8" s="48"/>
      <c r="C8" s="48"/>
      <c r="D8" s="48"/>
      <c r="E8" s="49"/>
      <c r="F8" s="48"/>
      <c r="G8" s="50"/>
      <c r="H8" s="50"/>
      <c r="I8" s="51"/>
      <c r="J8" s="52"/>
      <c r="K8" s="52"/>
    </row>
    <row r="9" spans="1:11" s="17" customFormat="1" ht="19.5" customHeight="1">
      <c r="A9" s="128"/>
      <c r="B9" s="86">
        <v>1</v>
      </c>
      <c r="C9" s="86"/>
      <c r="D9" s="86"/>
      <c r="E9" s="87" t="s">
        <v>110</v>
      </c>
      <c r="F9" s="87"/>
      <c r="G9" s="89"/>
      <c r="H9" s="89"/>
      <c r="I9" s="129"/>
      <c r="J9" s="87"/>
      <c r="K9" s="131">
        <f>K18</f>
        <v>20422.052665476</v>
      </c>
    </row>
    <row r="10" spans="1:13" ht="19.5" customHeight="1" outlineLevel="1">
      <c r="A10" s="18"/>
      <c r="B10" s="53" t="s">
        <v>87</v>
      </c>
      <c r="C10" s="53" t="s">
        <v>235</v>
      </c>
      <c r="D10" s="54" t="s">
        <v>92</v>
      </c>
      <c r="E10" s="55" t="s">
        <v>111</v>
      </c>
      <c r="F10" s="53" t="s">
        <v>112</v>
      </c>
      <c r="G10" s="56">
        <v>6</v>
      </c>
      <c r="H10" s="122">
        <f>M10*0.847</f>
        <v>188.22034</v>
      </c>
      <c r="I10" s="57">
        <v>222.22</v>
      </c>
      <c r="J10" s="58">
        <f>H10+(H10*27.7%)</f>
        <v>240.35737418</v>
      </c>
      <c r="K10" s="58">
        <f aca="true" t="shared" si="0" ref="K10:K17">SUM(G10*J10)</f>
        <v>1442.14424508</v>
      </c>
      <c r="M10" s="119">
        <f aca="true" t="shared" si="1" ref="M10:M18">I10</f>
        <v>222.22</v>
      </c>
    </row>
    <row r="11" spans="1:13" ht="19.5" customHeight="1" outlineLevel="1">
      <c r="A11" s="18"/>
      <c r="B11" s="53" t="s">
        <v>113</v>
      </c>
      <c r="C11" s="59" t="s">
        <v>394</v>
      </c>
      <c r="D11" s="60" t="s">
        <v>114</v>
      </c>
      <c r="E11" s="61" t="s">
        <v>115</v>
      </c>
      <c r="F11" s="53" t="s">
        <v>88</v>
      </c>
      <c r="G11" s="56">
        <v>1</v>
      </c>
      <c r="H11" s="122">
        <f aca="true" t="shared" si="2" ref="H11:H17">M11*0.847</f>
        <v>76.43328</v>
      </c>
      <c r="I11" s="62">
        <v>90.24</v>
      </c>
      <c r="J11" s="58">
        <f aca="true" t="shared" si="3" ref="J11:J17">H11+(H11*27.7%)</f>
        <v>97.60529856</v>
      </c>
      <c r="K11" s="58">
        <f t="shared" si="0"/>
        <v>97.60529856</v>
      </c>
      <c r="M11" s="119">
        <f t="shared" si="1"/>
        <v>90.24</v>
      </c>
    </row>
    <row r="12" spans="1:13" ht="19.5" customHeight="1" outlineLevel="1">
      <c r="A12" s="18"/>
      <c r="B12" s="53" t="s">
        <v>116</v>
      </c>
      <c r="C12" s="53" t="s">
        <v>233</v>
      </c>
      <c r="D12" s="54" t="s">
        <v>92</v>
      </c>
      <c r="E12" s="55" t="s">
        <v>117</v>
      </c>
      <c r="F12" s="53" t="s">
        <v>88</v>
      </c>
      <c r="G12" s="56">
        <v>1</v>
      </c>
      <c r="H12" s="122">
        <f t="shared" si="2"/>
        <v>863.72825</v>
      </c>
      <c r="I12" s="62">
        <v>1019.75</v>
      </c>
      <c r="J12" s="58">
        <f t="shared" si="3"/>
        <v>1102.98097525</v>
      </c>
      <c r="K12" s="58">
        <f t="shared" si="0"/>
        <v>1102.98097525</v>
      </c>
      <c r="M12" s="119">
        <f t="shared" si="1"/>
        <v>1019.75</v>
      </c>
    </row>
    <row r="13" spans="1:13" ht="19.5" customHeight="1" outlineLevel="1">
      <c r="A13" s="18"/>
      <c r="B13" s="53" t="s">
        <v>118</v>
      </c>
      <c r="C13" s="59" t="s">
        <v>119</v>
      </c>
      <c r="D13" s="60" t="s">
        <v>114</v>
      </c>
      <c r="E13" s="63" t="s">
        <v>120</v>
      </c>
      <c r="F13" s="60" t="s">
        <v>88</v>
      </c>
      <c r="G13" s="56">
        <v>1</v>
      </c>
      <c r="H13" s="122">
        <f t="shared" si="2"/>
        <v>174.482</v>
      </c>
      <c r="I13" s="124">
        <v>206</v>
      </c>
      <c r="J13" s="58">
        <f t="shared" si="3"/>
        <v>222.813514</v>
      </c>
      <c r="K13" s="58">
        <f t="shared" si="0"/>
        <v>222.813514</v>
      </c>
      <c r="M13" s="119">
        <f t="shared" si="1"/>
        <v>206</v>
      </c>
    </row>
    <row r="14" spans="1:13" ht="26.25" customHeight="1" outlineLevel="1">
      <c r="A14" s="18"/>
      <c r="B14" s="53" t="s">
        <v>121</v>
      </c>
      <c r="C14" s="53" t="s">
        <v>236</v>
      </c>
      <c r="D14" s="54" t="s">
        <v>92</v>
      </c>
      <c r="E14" s="65" t="s">
        <v>122</v>
      </c>
      <c r="F14" s="53" t="s">
        <v>112</v>
      </c>
      <c r="G14" s="56">
        <v>40</v>
      </c>
      <c r="H14" s="122">
        <f t="shared" si="2"/>
        <v>199.41768</v>
      </c>
      <c r="I14" s="124">
        <v>235.44</v>
      </c>
      <c r="J14" s="58">
        <f t="shared" si="3"/>
        <v>254.65637735999996</v>
      </c>
      <c r="K14" s="58">
        <f t="shared" si="0"/>
        <v>10186.2550944</v>
      </c>
      <c r="M14" s="119">
        <f t="shared" si="1"/>
        <v>235.44</v>
      </c>
    </row>
    <row r="15" spans="1:13" ht="19.5" customHeight="1" outlineLevel="1">
      <c r="A15" s="18"/>
      <c r="B15" s="53" t="s">
        <v>123</v>
      </c>
      <c r="C15" s="53" t="s">
        <v>453</v>
      </c>
      <c r="D15" s="54" t="s">
        <v>92</v>
      </c>
      <c r="E15" s="55" t="s">
        <v>124</v>
      </c>
      <c r="F15" s="53" t="s">
        <v>112</v>
      </c>
      <c r="G15" s="56">
        <v>890.73</v>
      </c>
      <c r="H15" s="122">
        <f t="shared" si="2"/>
        <v>2.3716</v>
      </c>
      <c r="I15" s="124">
        <v>2.8</v>
      </c>
      <c r="J15" s="58">
        <f t="shared" si="3"/>
        <v>3.0285332</v>
      </c>
      <c r="K15" s="58">
        <f t="shared" si="0"/>
        <v>2697.605377236</v>
      </c>
      <c r="M15" s="119">
        <f t="shared" si="1"/>
        <v>2.8</v>
      </c>
    </row>
    <row r="16" spans="1:13" ht="19.5" customHeight="1" outlineLevel="1">
      <c r="A16" s="18"/>
      <c r="B16" s="53" t="s">
        <v>206</v>
      </c>
      <c r="C16" s="53" t="s">
        <v>566</v>
      </c>
      <c r="D16" s="53" t="s">
        <v>114</v>
      </c>
      <c r="E16" s="55" t="s">
        <v>567</v>
      </c>
      <c r="F16" s="53" t="s">
        <v>105</v>
      </c>
      <c r="G16" s="56">
        <v>35</v>
      </c>
      <c r="H16" s="122">
        <f t="shared" si="2"/>
        <v>42.832789999999996</v>
      </c>
      <c r="I16" s="124">
        <v>50.57</v>
      </c>
      <c r="J16" s="58">
        <f t="shared" si="3"/>
        <v>54.697472829999995</v>
      </c>
      <c r="K16" s="58">
        <f t="shared" si="0"/>
        <v>1914.4115490499998</v>
      </c>
      <c r="M16" s="119">
        <f t="shared" si="1"/>
        <v>50.57</v>
      </c>
    </row>
    <row r="17" spans="1:13" ht="19.5" customHeight="1" outlineLevel="1">
      <c r="A17" s="18"/>
      <c r="B17" s="53" t="s">
        <v>372</v>
      </c>
      <c r="C17" s="53" t="s">
        <v>452</v>
      </c>
      <c r="D17" s="53" t="s">
        <v>92</v>
      </c>
      <c r="E17" s="55" t="s">
        <v>662</v>
      </c>
      <c r="F17" s="53" t="s">
        <v>112</v>
      </c>
      <c r="G17" s="56">
        <v>70</v>
      </c>
      <c r="H17" s="122">
        <f t="shared" si="2"/>
        <v>30.856209999999997</v>
      </c>
      <c r="I17" s="124">
        <v>36.43</v>
      </c>
      <c r="J17" s="58">
        <f t="shared" si="3"/>
        <v>39.40338016999999</v>
      </c>
      <c r="K17" s="58">
        <f t="shared" si="0"/>
        <v>2758.2366118999994</v>
      </c>
      <c r="M17" s="119">
        <f t="shared" si="1"/>
        <v>36.43</v>
      </c>
    </row>
    <row r="18" spans="1:13" ht="19.5" customHeight="1" outlineLevel="1">
      <c r="A18" s="18"/>
      <c r="B18" s="67"/>
      <c r="C18" s="68"/>
      <c r="D18" s="68"/>
      <c r="E18" s="68"/>
      <c r="F18" s="68"/>
      <c r="G18" s="68"/>
      <c r="H18" s="68"/>
      <c r="I18" s="69" t="s">
        <v>250</v>
      </c>
      <c r="J18" s="70"/>
      <c r="K18" s="158">
        <f>SUM(K10:K17)</f>
        <v>20422.052665476</v>
      </c>
      <c r="M18" s="119" t="str">
        <f t="shared" si="1"/>
        <v>Subtotal </v>
      </c>
    </row>
    <row r="19" spans="1:11" ht="19.5" customHeight="1">
      <c r="A19" s="18"/>
      <c r="B19" s="48"/>
      <c r="C19" s="48"/>
      <c r="D19" s="48"/>
      <c r="E19" s="49"/>
      <c r="F19" s="48"/>
      <c r="G19" s="50"/>
      <c r="H19" s="50"/>
      <c r="I19" s="51"/>
      <c r="J19" s="52"/>
      <c r="K19" s="72"/>
    </row>
    <row r="20" spans="1:11" s="17" customFormat="1" ht="19.5" customHeight="1">
      <c r="A20" s="128"/>
      <c r="B20" s="86">
        <v>2</v>
      </c>
      <c r="C20" s="86"/>
      <c r="D20" s="86"/>
      <c r="E20" s="87" t="s">
        <v>240</v>
      </c>
      <c r="F20" s="87"/>
      <c r="G20" s="89"/>
      <c r="H20" s="89"/>
      <c r="I20" s="129"/>
      <c r="J20" s="87"/>
      <c r="K20" s="131">
        <f>K33</f>
        <v>5561.4270400303985</v>
      </c>
    </row>
    <row r="21" spans="1:13" ht="30" customHeight="1" outlineLevel="1">
      <c r="A21" s="18"/>
      <c r="B21" s="73" t="s">
        <v>89</v>
      </c>
      <c r="C21" s="73">
        <v>79488</v>
      </c>
      <c r="D21" s="73" t="s">
        <v>92</v>
      </c>
      <c r="E21" s="65" t="s">
        <v>97</v>
      </c>
      <c r="F21" s="73" t="s">
        <v>90</v>
      </c>
      <c r="G21" s="56">
        <v>172.35</v>
      </c>
      <c r="H21" s="56">
        <f>M21*0.847</f>
        <v>3.93008</v>
      </c>
      <c r="I21" s="124">
        <v>4.64</v>
      </c>
      <c r="J21" s="58">
        <f>H21+(H21*27.7%)</f>
        <v>5.01871216</v>
      </c>
      <c r="K21" s="58">
        <f aca="true" t="shared" si="4" ref="K21:K32">SUM(G21*J21)</f>
        <v>864.9750407759999</v>
      </c>
      <c r="M21" s="120">
        <f aca="true" t="shared" si="5" ref="M21:M32">I21</f>
        <v>4.64</v>
      </c>
    </row>
    <row r="22" spans="1:13" ht="19.5" customHeight="1" outlineLevel="1">
      <c r="A22" s="18"/>
      <c r="B22" s="73" t="s">
        <v>125</v>
      </c>
      <c r="C22" s="73" t="s">
        <v>443</v>
      </c>
      <c r="D22" s="73" t="s">
        <v>92</v>
      </c>
      <c r="E22" s="65" t="s">
        <v>98</v>
      </c>
      <c r="F22" s="73" t="s">
        <v>90</v>
      </c>
      <c r="G22" s="56">
        <v>97.64</v>
      </c>
      <c r="H22" s="56">
        <f aca="true" t="shared" si="6" ref="H22:H32">M22*0.847</f>
        <v>15.957479999999999</v>
      </c>
      <c r="I22" s="124">
        <v>18.84</v>
      </c>
      <c r="J22" s="58">
        <f aca="true" t="shared" si="7" ref="J22:J32">H22+(H22*27.7%)</f>
        <v>20.377701959999996</v>
      </c>
      <c r="K22" s="58">
        <f t="shared" si="4"/>
        <v>1989.6788193743996</v>
      </c>
      <c r="M22" s="120">
        <f t="shared" si="5"/>
        <v>18.84</v>
      </c>
    </row>
    <row r="23" spans="1:13" ht="19.5" customHeight="1" outlineLevel="1">
      <c r="A23" s="18"/>
      <c r="B23" s="73" t="s">
        <v>126</v>
      </c>
      <c r="C23" s="73" t="s">
        <v>445</v>
      </c>
      <c r="D23" s="73" t="s">
        <v>92</v>
      </c>
      <c r="E23" s="65" t="s">
        <v>99</v>
      </c>
      <c r="F23" s="73" t="s">
        <v>93</v>
      </c>
      <c r="G23" s="56">
        <v>193.93</v>
      </c>
      <c r="H23" s="56">
        <f t="shared" si="6"/>
        <v>7.19103</v>
      </c>
      <c r="I23" s="124">
        <v>8.49</v>
      </c>
      <c r="J23" s="58">
        <f t="shared" si="7"/>
        <v>9.18294531</v>
      </c>
      <c r="K23" s="58">
        <f t="shared" si="4"/>
        <v>1780.8485839682999</v>
      </c>
      <c r="M23" s="120">
        <f t="shared" si="5"/>
        <v>8.49</v>
      </c>
    </row>
    <row r="24" spans="1:13" ht="19.5" customHeight="1" outlineLevel="1">
      <c r="A24" s="18"/>
      <c r="B24" s="73" t="s">
        <v>127</v>
      </c>
      <c r="C24" s="73">
        <v>79490</v>
      </c>
      <c r="D24" s="73" t="s">
        <v>92</v>
      </c>
      <c r="E24" s="65" t="s">
        <v>100</v>
      </c>
      <c r="F24" s="73" t="s">
        <v>90</v>
      </c>
      <c r="G24" s="56">
        <v>66.59</v>
      </c>
      <c r="H24" s="56">
        <f t="shared" si="6"/>
        <v>1.1858</v>
      </c>
      <c r="I24" s="124">
        <v>1.4</v>
      </c>
      <c r="J24" s="58">
        <f t="shared" si="7"/>
        <v>1.5142666</v>
      </c>
      <c r="K24" s="58">
        <f t="shared" si="4"/>
        <v>100.835012894</v>
      </c>
      <c r="M24" s="120">
        <f t="shared" si="5"/>
        <v>1.4</v>
      </c>
    </row>
    <row r="25" spans="1:13" ht="19.5" customHeight="1" outlineLevel="1">
      <c r="A25" s="18"/>
      <c r="B25" s="73"/>
      <c r="C25" s="73"/>
      <c r="D25" s="73"/>
      <c r="E25" s="74" t="s">
        <v>636</v>
      </c>
      <c r="F25" s="73"/>
      <c r="G25" s="56">
        <v>0</v>
      </c>
      <c r="H25" s="56">
        <f t="shared" si="6"/>
        <v>0</v>
      </c>
      <c r="I25" s="124"/>
      <c r="J25" s="58">
        <f t="shared" si="7"/>
        <v>0</v>
      </c>
      <c r="K25" s="58">
        <f t="shared" si="4"/>
        <v>0</v>
      </c>
      <c r="M25" s="120">
        <f t="shared" si="5"/>
        <v>0</v>
      </c>
    </row>
    <row r="26" spans="1:13" ht="19.5" customHeight="1" outlineLevel="1">
      <c r="A26" s="18"/>
      <c r="B26" s="73" t="s">
        <v>251</v>
      </c>
      <c r="C26" s="73" t="s">
        <v>443</v>
      </c>
      <c r="D26" s="73" t="s">
        <v>92</v>
      </c>
      <c r="E26" s="65" t="s">
        <v>98</v>
      </c>
      <c r="F26" s="73" t="s">
        <v>90</v>
      </c>
      <c r="G26" s="56">
        <v>15.62</v>
      </c>
      <c r="H26" s="56">
        <f t="shared" si="6"/>
        <v>15.957479999999999</v>
      </c>
      <c r="I26" s="124">
        <v>18.84</v>
      </c>
      <c r="J26" s="58">
        <f t="shared" si="7"/>
        <v>20.377701959999996</v>
      </c>
      <c r="K26" s="58">
        <f t="shared" si="4"/>
        <v>318.2997046151999</v>
      </c>
      <c r="M26" s="120">
        <f t="shared" si="5"/>
        <v>18.84</v>
      </c>
    </row>
    <row r="27" spans="1:13" ht="19.5" customHeight="1" outlineLevel="1">
      <c r="A27" s="18"/>
      <c r="B27" s="73" t="s">
        <v>252</v>
      </c>
      <c r="C27" s="73" t="s">
        <v>445</v>
      </c>
      <c r="D27" s="73" t="s">
        <v>92</v>
      </c>
      <c r="E27" s="65" t="s">
        <v>99</v>
      </c>
      <c r="F27" s="73" t="s">
        <v>93</v>
      </c>
      <c r="G27" s="56">
        <v>27.71</v>
      </c>
      <c r="H27" s="56">
        <f t="shared" si="6"/>
        <v>7.19103</v>
      </c>
      <c r="I27" s="124">
        <v>8.49</v>
      </c>
      <c r="J27" s="58">
        <f t="shared" si="7"/>
        <v>9.18294531</v>
      </c>
      <c r="K27" s="58">
        <f t="shared" si="4"/>
        <v>254.45941454009997</v>
      </c>
      <c r="M27" s="120">
        <f t="shared" si="5"/>
        <v>8.49</v>
      </c>
    </row>
    <row r="28" spans="1:13" ht="19.5" customHeight="1" outlineLevel="1">
      <c r="A28" s="18"/>
      <c r="B28" s="73" t="s">
        <v>253</v>
      </c>
      <c r="C28" s="73">
        <v>79490</v>
      </c>
      <c r="D28" s="73" t="s">
        <v>92</v>
      </c>
      <c r="E28" s="65" t="s">
        <v>100</v>
      </c>
      <c r="F28" s="73" t="s">
        <v>90</v>
      </c>
      <c r="G28" s="56">
        <v>9.2</v>
      </c>
      <c r="H28" s="56">
        <f t="shared" si="6"/>
        <v>1.1858</v>
      </c>
      <c r="I28" s="124">
        <v>1.4</v>
      </c>
      <c r="J28" s="58">
        <f t="shared" si="7"/>
        <v>1.5142666</v>
      </c>
      <c r="K28" s="58">
        <f t="shared" si="4"/>
        <v>13.93125272</v>
      </c>
      <c r="M28" s="120">
        <f t="shared" si="5"/>
        <v>1.4</v>
      </c>
    </row>
    <row r="29" spans="1:13" ht="19.5" customHeight="1" outlineLevel="1">
      <c r="A29" s="18"/>
      <c r="B29" s="73"/>
      <c r="C29" s="73"/>
      <c r="D29" s="73"/>
      <c r="E29" s="74" t="s">
        <v>249</v>
      </c>
      <c r="F29" s="73"/>
      <c r="G29" s="56">
        <v>0</v>
      </c>
      <c r="H29" s="56">
        <f t="shared" si="6"/>
        <v>0</v>
      </c>
      <c r="I29" s="124"/>
      <c r="J29" s="58">
        <f t="shared" si="7"/>
        <v>0</v>
      </c>
      <c r="K29" s="58">
        <f t="shared" si="4"/>
        <v>0</v>
      </c>
      <c r="M29" s="120">
        <f t="shared" si="5"/>
        <v>0</v>
      </c>
    </row>
    <row r="30" spans="1:13" ht="19.5" customHeight="1" outlineLevel="1">
      <c r="A30" s="18"/>
      <c r="B30" s="73" t="s">
        <v>637</v>
      </c>
      <c r="C30" s="73" t="s">
        <v>443</v>
      </c>
      <c r="D30" s="73" t="s">
        <v>92</v>
      </c>
      <c r="E30" s="65" t="s">
        <v>98</v>
      </c>
      <c r="F30" s="73" t="s">
        <v>90</v>
      </c>
      <c r="G30" s="56">
        <v>5.78</v>
      </c>
      <c r="H30" s="56">
        <f t="shared" si="6"/>
        <v>15.957479999999999</v>
      </c>
      <c r="I30" s="124">
        <v>18.84</v>
      </c>
      <c r="J30" s="58">
        <f t="shared" si="7"/>
        <v>20.377701959999996</v>
      </c>
      <c r="K30" s="58">
        <f t="shared" si="4"/>
        <v>117.78311732879999</v>
      </c>
      <c r="M30" s="120">
        <f t="shared" si="5"/>
        <v>18.84</v>
      </c>
    </row>
    <row r="31" spans="1:13" ht="19.5" customHeight="1" outlineLevel="1">
      <c r="A31" s="18"/>
      <c r="B31" s="73" t="s">
        <v>638</v>
      </c>
      <c r="C31" s="73" t="s">
        <v>445</v>
      </c>
      <c r="D31" s="73" t="s">
        <v>92</v>
      </c>
      <c r="E31" s="65" t="s">
        <v>99</v>
      </c>
      <c r="F31" s="73" t="s">
        <v>93</v>
      </c>
      <c r="G31" s="56">
        <v>12.96</v>
      </c>
      <c r="H31" s="56">
        <f t="shared" si="6"/>
        <v>7.19103</v>
      </c>
      <c r="I31" s="124">
        <v>8.49</v>
      </c>
      <c r="J31" s="58">
        <f t="shared" si="7"/>
        <v>9.18294531</v>
      </c>
      <c r="K31" s="58">
        <f t="shared" si="4"/>
        <v>119.0109712176</v>
      </c>
      <c r="M31" s="120">
        <f t="shared" si="5"/>
        <v>8.49</v>
      </c>
    </row>
    <row r="32" spans="1:13" ht="19.5" customHeight="1" outlineLevel="1">
      <c r="A32" s="18"/>
      <c r="B32" s="73" t="s">
        <v>639</v>
      </c>
      <c r="C32" s="73">
        <v>79490</v>
      </c>
      <c r="D32" s="73" t="s">
        <v>92</v>
      </c>
      <c r="E32" s="65" t="s">
        <v>100</v>
      </c>
      <c r="F32" s="73" t="s">
        <v>90</v>
      </c>
      <c r="G32" s="56">
        <v>1.06</v>
      </c>
      <c r="H32" s="56">
        <f t="shared" si="6"/>
        <v>1.1858</v>
      </c>
      <c r="I32" s="124">
        <v>1.4</v>
      </c>
      <c r="J32" s="58">
        <f t="shared" si="7"/>
        <v>1.5142666</v>
      </c>
      <c r="K32" s="58">
        <f t="shared" si="4"/>
        <v>1.6051225960000002</v>
      </c>
      <c r="M32" s="120">
        <f t="shared" si="5"/>
        <v>1.4</v>
      </c>
    </row>
    <row r="33" spans="1:11" ht="19.5" customHeight="1" outlineLevel="1">
      <c r="A33" s="18"/>
      <c r="B33" s="67"/>
      <c r="C33" s="68"/>
      <c r="D33" s="68"/>
      <c r="E33" s="68"/>
      <c r="F33" s="68"/>
      <c r="G33" s="68"/>
      <c r="H33" s="68"/>
      <c r="I33" s="69" t="s">
        <v>250</v>
      </c>
      <c r="J33" s="70"/>
      <c r="K33" s="158">
        <f>SUM(K21:K32)</f>
        <v>5561.4270400303985</v>
      </c>
    </row>
    <row r="34" spans="1:11" ht="19.5" customHeight="1">
      <c r="A34" s="18"/>
      <c r="B34" s="48"/>
      <c r="C34" s="48"/>
      <c r="D34" s="48"/>
      <c r="E34" s="49"/>
      <c r="F34" s="48"/>
      <c r="G34" s="50"/>
      <c r="H34" s="50"/>
      <c r="I34" s="51"/>
      <c r="J34" s="52"/>
      <c r="K34" s="72"/>
    </row>
    <row r="35" spans="1:11" s="17" customFormat="1" ht="19.5" customHeight="1">
      <c r="A35" s="128"/>
      <c r="B35" s="86">
        <v>3</v>
      </c>
      <c r="C35" s="86"/>
      <c r="D35" s="86"/>
      <c r="E35" s="87" t="s">
        <v>241</v>
      </c>
      <c r="F35" s="87"/>
      <c r="G35" s="89"/>
      <c r="H35" s="89"/>
      <c r="I35" s="129"/>
      <c r="J35" s="87"/>
      <c r="K35" s="155">
        <f>K66</f>
        <v>65325.53121291119</v>
      </c>
    </row>
    <row r="36" spans="1:11" ht="19.5" customHeight="1" outlineLevel="1">
      <c r="A36" s="18"/>
      <c r="B36" s="30"/>
      <c r="C36" s="30"/>
      <c r="D36" s="30"/>
      <c r="E36" s="75" t="s">
        <v>894</v>
      </c>
      <c r="F36" s="61"/>
      <c r="G36" s="76"/>
      <c r="H36" s="76"/>
      <c r="I36" s="56"/>
      <c r="J36" s="58"/>
      <c r="K36" s="58"/>
    </row>
    <row r="37" spans="1:13" ht="19.5" customHeight="1" outlineLevel="1">
      <c r="A37" s="18"/>
      <c r="B37" s="53" t="s">
        <v>106</v>
      </c>
      <c r="C37" s="53" t="s">
        <v>232</v>
      </c>
      <c r="D37" s="73" t="s">
        <v>92</v>
      </c>
      <c r="E37" s="55" t="s">
        <v>146</v>
      </c>
      <c r="F37" s="53" t="s">
        <v>93</v>
      </c>
      <c r="G37" s="56">
        <v>73.56</v>
      </c>
      <c r="H37" s="56">
        <f>M37*0.847</f>
        <v>12.94216</v>
      </c>
      <c r="I37" s="58">
        <v>15.28</v>
      </c>
      <c r="J37" s="58">
        <f>H37+(H37*27.7%)</f>
        <v>16.52713832</v>
      </c>
      <c r="K37" s="58">
        <f aca="true" t="shared" si="8" ref="K37:K65">SUM(G37*J37)</f>
        <v>1215.7362948191999</v>
      </c>
      <c r="M37" s="121">
        <f aca="true" t="shared" si="9" ref="M37:M65">I37</f>
        <v>15.28</v>
      </c>
    </row>
    <row r="38" spans="1:13" ht="19.5" customHeight="1" outlineLevel="1">
      <c r="A38" s="18"/>
      <c r="B38" s="53" t="s">
        <v>254</v>
      </c>
      <c r="C38" s="53" t="s">
        <v>424</v>
      </c>
      <c r="D38" s="73" t="s">
        <v>92</v>
      </c>
      <c r="E38" s="55" t="s">
        <v>596</v>
      </c>
      <c r="F38" s="53" t="s">
        <v>93</v>
      </c>
      <c r="G38" s="56">
        <v>149.56</v>
      </c>
      <c r="H38" s="56">
        <f aca="true" t="shared" si="10" ref="H38:H98">M38*0.847</f>
        <v>18.23591</v>
      </c>
      <c r="I38" s="58">
        <v>21.53</v>
      </c>
      <c r="J38" s="58">
        <f aca="true" t="shared" si="11" ref="J38:J65">H38+(H38*27.7%)</f>
        <v>23.28725707</v>
      </c>
      <c r="K38" s="58">
        <f t="shared" si="8"/>
        <v>3482.8421673892</v>
      </c>
      <c r="M38" s="121">
        <f t="shared" si="9"/>
        <v>21.53</v>
      </c>
    </row>
    <row r="39" spans="1:13" ht="30" customHeight="1" outlineLevel="1">
      <c r="A39" s="18"/>
      <c r="B39" s="53" t="s">
        <v>255</v>
      </c>
      <c r="C39" s="53" t="s">
        <v>217</v>
      </c>
      <c r="D39" s="73" t="s">
        <v>92</v>
      </c>
      <c r="E39" s="65" t="s">
        <v>167</v>
      </c>
      <c r="F39" s="53" t="s">
        <v>102</v>
      </c>
      <c r="G39" s="56">
        <v>920.18</v>
      </c>
      <c r="H39" s="56">
        <f t="shared" si="10"/>
        <v>5.79348</v>
      </c>
      <c r="I39" s="58">
        <v>6.84</v>
      </c>
      <c r="J39" s="58">
        <f t="shared" si="11"/>
        <v>7.398273959999999</v>
      </c>
      <c r="K39" s="58">
        <f t="shared" si="8"/>
        <v>6807.7437325127985</v>
      </c>
      <c r="M39" s="121">
        <f t="shared" si="9"/>
        <v>6.84</v>
      </c>
    </row>
    <row r="40" spans="1:13" ht="30" customHeight="1" outlineLevel="1">
      <c r="A40" s="18"/>
      <c r="B40" s="53" t="s">
        <v>264</v>
      </c>
      <c r="C40" s="53" t="s">
        <v>215</v>
      </c>
      <c r="D40" s="73" t="s">
        <v>92</v>
      </c>
      <c r="E40" s="65" t="s">
        <v>168</v>
      </c>
      <c r="F40" s="53" t="s">
        <v>102</v>
      </c>
      <c r="G40" s="56">
        <v>130.09</v>
      </c>
      <c r="H40" s="56">
        <f t="shared" si="10"/>
        <v>5.624079999999999</v>
      </c>
      <c r="I40" s="58">
        <v>6.64</v>
      </c>
      <c r="J40" s="58">
        <f t="shared" si="11"/>
        <v>7.181950159999999</v>
      </c>
      <c r="K40" s="58">
        <f t="shared" si="8"/>
        <v>934.2998963143998</v>
      </c>
      <c r="M40" s="121">
        <f t="shared" si="9"/>
        <v>6.64</v>
      </c>
    </row>
    <row r="41" spans="1:13" ht="28.5" customHeight="1" outlineLevel="1">
      <c r="A41" s="18"/>
      <c r="B41" s="53" t="s">
        <v>265</v>
      </c>
      <c r="C41" s="53" t="s">
        <v>218</v>
      </c>
      <c r="D41" s="73" t="s">
        <v>92</v>
      </c>
      <c r="E41" s="65" t="s">
        <v>147</v>
      </c>
      <c r="F41" s="53" t="s">
        <v>90</v>
      </c>
      <c r="G41" s="56">
        <v>16.6</v>
      </c>
      <c r="H41" s="56">
        <f t="shared" si="10"/>
        <v>290.63957999999997</v>
      </c>
      <c r="I41" s="58">
        <v>343.14</v>
      </c>
      <c r="J41" s="58">
        <f t="shared" si="11"/>
        <v>371.14674365999997</v>
      </c>
      <c r="K41" s="58">
        <f t="shared" si="8"/>
        <v>6161.035944756</v>
      </c>
      <c r="M41" s="121">
        <f t="shared" si="9"/>
        <v>343.14</v>
      </c>
    </row>
    <row r="42" spans="1:13" ht="19.5" customHeight="1" outlineLevel="1">
      <c r="A42" s="18"/>
      <c r="B42" s="30"/>
      <c r="C42" s="30"/>
      <c r="D42" s="30"/>
      <c r="E42" s="75" t="s">
        <v>103</v>
      </c>
      <c r="F42" s="61"/>
      <c r="G42" s="56">
        <v>0</v>
      </c>
      <c r="H42" s="56">
        <f t="shared" si="10"/>
        <v>0</v>
      </c>
      <c r="I42" s="58"/>
      <c r="J42" s="58">
        <f t="shared" si="11"/>
        <v>0</v>
      </c>
      <c r="K42" s="58">
        <f t="shared" si="8"/>
        <v>0</v>
      </c>
      <c r="M42" s="121">
        <f t="shared" si="9"/>
        <v>0</v>
      </c>
    </row>
    <row r="43" spans="1:13" ht="19.5" customHeight="1" outlineLevel="1">
      <c r="A43" s="18"/>
      <c r="B43" s="53" t="s">
        <v>487</v>
      </c>
      <c r="C43" s="53" t="s">
        <v>424</v>
      </c>
      <c r="D43" s="73" t="s">
        <v>92</v>
      </c>
      <c r="E43" s="55" t="s">
        <v>596</v>
      </c>
      <c r="F43" s="53" t="s">
        <v>93</v>
      </c>
      <c r="G43" s="56">
        <v>453.6</v>
      </c>
      <c r="H43" s="56">
        <f t="shared" si="10"/>
        <v>18.23591</v>
      </c>
      <c r="I43" s="58">
        <v>21.53</v>
      </c>
      <c r="J43" s="58">
        <f t="shared" si="11"/>
        <v>23.28725707</v>
      </c>
      <c r="K43" s="58">
        <f t="shared" si="8"/>
        <v>10563.099806952</v>
      </c>
      <c r="M43" s="121">
        <f t="shared" si="9"/>
        <v>21.53</v>
      </c>
    </row>
    <row r="44" spans="1:13" ht="30" customHeight="1" outlineLevel="1">
      <c r="A44" s="18"/>
      <c r="B44" s="53" t="s">
        <v>266</v>
      </c>
      <c r="C44" s="53" t="s">
        <v>217</v>
      </c>
      <c r="D44" s="73" t="s">
        <v>92</v>
      </c>
      <c r="E44" s="65" t="s">
        <v>167</v>
      </c>
      <c r="F44" s="53" t="s">
        <v>102</v>
      </c>
      <c r="G44" s="56">
        <v>795.73</v>
      </c>
      <c r="H44" s="56">
        <f t="shared" si="10"/>
        <v>5.79348</v>
      </c>
      <c r="I44" s="58">
        <v>6.84</v>
      </c>
      <c r="J44" s="58">
        <f t="shared" si="11"/>
        <v>7.398273959999999</v>
      </c>
      <c r="K44" s="58">
        <f t="shared" si="8"/>
        <v>5887.0285381908</v>
      </c>
      <c r="M44" s="121">
        <f t="shared" si="9"/>
        <v>6.84</v>
      </c>
    </row>
    <row r="45" spans="1:13" ht="30" customHeight="1" outlineLevel="1">
      <c r="A45" s="18"/>
      <c r="B45" s="53" t="s">
        <v>267</v>
      </c>
      <c r="C45" s="53" t="s">
        <v>215</v>
      </c>
      <c r="D45" s="73" t="s">
        <v>92</v>
      </c>
      <c r="E45" s="65" t="s">
        <v>168</v>
      </c>
      <c r="F45" s="53" t="s">
        <v>102</v>
      </c>
      <c r="G45" s="56">
        <v>358.45</v>
      </c>
      <c r="H45" s="56">
        <f t="shared" si="10"/>
        <v>5.624079999999999</v>
      </c>
      <c r="I45" s="58">
        <v>6.64</v>
      </c>
      <c r="J45" s="58">
        <f t="shared" si="11"/>
        <v>7.181950159999999</v>
      </c>
      <c r="K45" s="58">
        <f t="shared" si="8"/>
        <v>2574.370034851999</v>
      </c>
      <c r="M45" s="121">
        <f t="shared" si="9"/>
        <v>6.64</v>
      </c>
    </row>
    <row r="46" spans="1:13" ht="31.5" customHeight="1" outlineLevel="1">
      <c r="A46" s="18"/>
      <c r="B46" s="53" t="s">
        <v>554</v>
      </c>
      <c r="C46" s="53" t="s">
        <v>218</v>
      </c>
      <c r="D46" s="73" t="s">
        <v>92</v>
      </c>
      <c r="E46" s="65" t="s">
        <v>147</v>
      </c>
      <c r="F46" s="53" t="s">
        <v>90</v>
      </c>
      <c r="G46" s="56">
        <v>26.73</v>
      </c>
      <c r="H46" s="56">
        <f t="shared" si="10"/>
        <v>290.63957999999997</v>
      </c>
      <c r="I46" s="58">
        <v>343.14</v>
      </c>
      <c r="J46" s="58">
        <f t="shared" si="11"/>
        <v>371.14674365999997</v>
      </c>
      <c r="K46" s="58">
        <f t="shared" si="8"/>
        <v>9920.752458031799</v>
      </c>
      <c r="M46" s="121">
        <f t="shared" si="9"/>
        <v>343.14</v>
      </c>
    </row>
    <row r="47" spans="1:13" ht="19.5" customHeight="1" outlineLevel="1">
      <c r="A47" s="18"/>
      <c r="B47" s="77"/>
      <c r="C47" s="73"/>
      <c r="D47" s="73"/>
      <c r="E47" s="74" t="s">
        <v>204</v>
      </c>
      <c r="F47" s="73"/>
      <c r="G47" s="56">
        <v>0</v>
      </c>
      <c r="H47" s="56">
        <f t="shared" si="10"/>
        <v>0</v>
      </c>
      <c r="I47" s="58"/>
      <c r="J47" s="58">
        <f t="shared" si="11"/>
        <v>0</v>
      </c>
      <c r="K47" s="58">
        <f t="shared" si="8"/>
        <v>0</v>
      </c>
      <c r="M47" s="121">
        <f t="shared" si="9"/>
        <v>0</v>
      </c>
    </row>
    <row r="48" spans="1:13" ht="27.75" customHeight="1" outlineLevel="1">
      <c r="A48" s="18"/>
      <c r="B48" s="73" t="s">
        <v>555</v>
      </c>
      <c r="C48" s="73" t="s">
        <v>423</v>
      </c>
      <c r="D48" s="73" t="s">
        <v>92</v>
      </c>
      <c r="E48" s="65" t="s">
        <v>205</v>
      </c>
      <c r="F48" s="73" t="s">
        <v>105</v>
      </c>
      <c r="G48" s="56">
        <v>56</v>
      </c>
      <c r="H48" s="56">
        <f t="shared" si="10"/>
        <v>34.676179999999995</v>
      </c>
      <c r="I48" s="58">
        <v>40.94</v>
      </c>
      <c r="J48" s="58">
        <f t="shared" si="11"/>
        <v>44.28148185999999</v>
      </c>
      <c r="K48" s="58">
        <f t="shared" si="8"/>
        <v>2479.7629841599996</v>
      </c>
      <c r="M48" s="121">
        <f t="shared" si="9"/>
        <v>40.94</v>
      </c>
    </row>
    <row r="49" spans="1:13" ht="19.5" customHeight="1" outlineLevel="1">
      <c r="A49" s="18"/>
      <c r="B49" s="73" t="s">
        <v>556</v>
      </c>
      <c r="C49" s="73">
        <v>72820</v>
      </c>
      <c r="D49" s="73" t="s">
        <v>92</v>
      </c>
      <c r="E49" s="65" t="s">
        <v>202</v>
      </c>
      <c r="F49" s="73" t="s">
        <v>88</v>
      </c>
      <c r="G49" s="56">
        <v>12</v>
      </c>
      <c r="H49" s="56">
        <f t="shared" si="10"/>
        <v>25.44388</v>
      </c>
      <c r="I49" s="58">
        <v>30.04</v>
      </c>
      <c r="J49" s="58">
        <f t="shared" si="11"/>
        <v>32.49183476</v>
      </c>
      <c r="K49" s="58">
        <f t="shared" si="8"/>
        <v>389.90201712000004</v>
      </c>
      <c r="M49" s="121">
        <f t="shared" si="9"/>
        <v>30.04</v>
      </c>
    </row>
    <row r="50" spans="1:13" ht="19.5" customHeight="1" outlineLevel="1">
      <c r="A50" s="18"/>
      <c r="B50" s="73" t="s">
        <v>557</v>
      </c>
      <c r="C50" s="53" t="s">
        <v>232</v>
      </c>
      <c r="D50" s="73" t="s">
        <v>92</v>
      </c>
      <c r="E50" s="65" t="s">
        <v>496</v>
      </c>
      <c r="F50" s="53" t="s">
        <v>93</v>
      </c>
      <c r="G50" s="56">
        <v>12.96</v>
      </c>
      <c r="H50" s="56">
        <f t="shared" si="10"/>
        <v>14.57687</v>
      </c>
      <c r="I50" s="58">
        <v>17.21</v>
      </c>
      <c r="J50" s="58">
        <f t="shared" si="11"/>
        <v>18.61466299</v>
      </c>
      <c r="K50" s="58">
        <f t="shared" si="8"/>
        <v>241.24603235040001</v>
      </c>
      <c r="M50" s="121">
        <f t="shared" si="9"/>
        <v>17.21</v>
      </c>
    </row>
    <row r="51" spans="1:13" ht="19.5" customHeight="1" outlineLevel="1">
      <c r="A51" s="18"/>
      <c r="B51" s="73" t="s">
        <v>558</v>
      </c>
      <c r="C51" s="53" t="s">
        <v>424</v>
      </c>
      <c r="D51" s="73" t="s">
        <v>92</v>
      </c>
      <c r="E51" s="55" t="s">
        <v>597</v>
      </c>
      <c r="F51" s="53" t="s">
        <v>93</v>
      </c>
      <c r="G51" s="56">
        <v>7.2</v>
      </c>
      <c r="H51" s="56">
        <f t="shared" si="10"/>
        <v>18.23591</v>
      </c>
      <c r="I51" s="58">
        <v>21.53</v>
      </c>
      <c r="J51" s="58">
        <f t="shared" si="11"/>
        <v>23.28725707</v>
      </c>
      <c r="K51" s="58">
        <f t="shared" si="8"/>
        <v>167.668250904</v>
      </c>
      <c r="M51" s="121">
        <f t="shared" si="9"/>
        <v>21.53</v>
      </c>
    </row>
    <row r="52" spans="1:13" ht="19.5" customHeight="1" outlineLevel="1">
      <c r="A52" s="18"/>
      <c r="B52" s="73" t="s">
        <v>268</v>
      </c>
      <c r="C52" s="53" t="s">
        <v>216</v>
      </c>
      <c r="D52" s="73" t="s">
        <v>92</v>
      </c>
      <c r="E52" s="65" t="s">
        <v>598</v>
      </c>
      <c r="F52" s="53" t="s">
        <v>88</v>
      </c>
      <c r="G52" s="56">
        <v>6.48</v>
      </c>
      <c r="H52" s="56">
        <f t="shared" si="10"/>
        <v>406.28049</v>
      </c>
      <c r="I52" s="58">
        <v>479.67</v>
      </c>
      <c r="J52" s="58">
        <f t="shared" si="11"/>
        <v>518.8201857299999</v>
      </c>
      <c r="K52" s="58">
        <f t="shared" si="8"/>
        <v>3361.9548035303997</v>
      </c>
      <c r="M52" s="121">
        <f t="shared" si="9"/>
        <v>479.67</v>
      </c>
    </row>
    <row r="53" spans="1:13" ht="19.5" customHeight="1" outlineLevel="1">
      <c r="A53" s="18"/>
      <c r="B53" s="73" t="s">
        <v>269</v>
      </c>
      <c r="C53" s="53" t="s">
        <v>218</v>
      </c>
      <c r="D53" s="73" t="s">
        <v>92</v>
      </c>
      <c r="E53" s="65" t="s">
        <v>599</v>
      </c>
      <c r="F53" s="53" t="s">
        <v>90</v>
      </c>
      <c r="G53" s="56">
        <v>4.71</v>
      </c>
      <c r="H53" s="56">
        <f t="shared" si="10"/>
        <v>290.63957999999997</v>
      </c>
      <c r="I53" s="58">
        <v>343.14</v>
      </c>
      <c r="J53" s="58">
        <f t="shared" si="11"/>
        <v>371.14674365999997</v>
      </c>
      <c r="K53" s="58">
        <f t="shared" si="8"/>
        <v>1748.1011626385998</v>
      </c>
      <c r="M53" s="121">
        <f t="shared" si="9"/>
        <v>343.14</v>
      </c>
    </row>
    <row r="54" spans="1:13" ht="19.5" customHeight="1" outlineLevel="1">
      <c r="A54" s="18"/>
      <c r="B54" s="77"/>
      <c r="C54" s="73"/>
      <c r="D54" s="73"/>
      <c r="E54" s="74" t="s">
        <v>663</v>
      </c>
      <c r="F54" s="73"/>
      <c r="G54" s="56">
        <v>0</v>
      </c>
      <c r="H54" s="56">
        <f t="shared" si="10"/>
        <v>0</v>
      </c>
      <c r="I54" s="58"/>
      <c r="J54" s="58">
        <f t="shared" si="11"/>
        <v>0</v>
      </c>
      <c r="K54" s="58">
        <f t="shared" si="8"/>
        <v>0</v>
      </c>
      <c r="M54" s="121">
        <f t="shared" si="9"/>
        <v>0</v>
      </c>
    </row>
    <row r="55" spans="1:13" ht="30" customHeight="1" outlineLevel="1">
      <c r="A55" s="18"/>
      <c r="B55" s="73" t="s">
        <v>664</v>
      </c>
      <c r="C55" s="73" t="s">
        <v>423</v>
      </c>
      <c r="D55" s="73" t="s">
        <v>92</v>
      </c>
      <c r="E55" s="65" t="s">
        <v>205</v>
      </c>
      <c r="F55" s="73" t="s">
        <v>105</v>
      </c>
      <c r="G55" s="56">
        <v>77</v>
      </c>
      <c r="H55" s="56">
        <f t="shared" si="10"/>
        <v>34.676179999999995</v>
      </c>
      <c r="I55" s="58">
        <v>40.94</v>
      </c>
      <c r="J55" s="58">
        <f t="shared" si="11"/>
        <v>44.28148185999999</v>
      </c>
      <c r="K55" s="58">
        <f t="shared" si="8"/>
        <v>3409.6741032199993</v>
      </c>
      <c r="M55" s="121">
        <f t="shared" si="9"/>
        <v>40.94</v>
      </c>
    </row>
    <row r="56" spans="1:13" ht="19.5" customHeight="1" outlineLevel="1">
      <c r="A56" s="18"/>
      <c r="B56" s="73" t="s">
        <v>665</v>
      </c>
      <c r="C56" s="53" t="s">
        <v>232</v>
      </c>
      <c r="D56" s="73" t="s">
        <v>92</v>
      </c>
      <c r="E56" s="65" t="s">
        <v>640</v>
      </c>
      <c r="F56" s="53" t="s">
        <v>93</v>
      </c>
      <c r="G56" s="56">
        <v>10.87</v>
      </c>
      <c r="H56" s="56">
        <f t="shared" si="10"/>
        <v>12.94216</v>
      </c>
      <c r="I56" s="58">
        <v>15.28</v>
      </c>
      <c r="J56" s="58">
        <f t="shared" si="11"/>
        <v>16.52713832</v>
      </c>
      <c r="K56" s="58">
        <f t="shared" si="8"/>
        <v>179.64999353839997</v>
      </c>
      <c r="M56" s="121">
        <f t="shared" si="9"/>
        <v>15.28</v>
      </c>
    </row>
    <row r="57" spans="1:13" ht="19.5" customHeight="1" outlineLevel="1">
      <c r="A57" s="18"/>
      <c r="B57" s="73" t="s">
        <v>666</v>
      </c>
      <c r="C57" s="53" t="s">
        <v>424</v>
      </c>
      <c r="D57" s="73" t="s">
        <v>92</v>
      </c>
      <c r="E57" s="55" t="s">
        <v>203</v>
      </c>
      <c r="F57" s="53" t="s">
        <v>93</v>
      </c>
      <c r="G57" s="56">
        <v>29.01</v>
      </c>
      <c r="H57" s="56">
        <f t="shared" si="10"/>
        <v>18.23591</v>
      </c>
      <c r="I57" s="58">
        <v>21.53</v>
      </c>
      <c r="J57" s="58">
        <f t="shared" si="11"/>
        <v>23.28725707</v>
      </c>
      <c r="K57" s="58">
        <f t="shared" si="8"/>
        <v>675.5633276007001</v>
      </c>
      <c r="M57" s="121">
        <f t="shared" si="9"/>
        <v>21.53</v>
      </c>
    </row>
    <row r="58" spans="1:13" ht="30" customHeight="1" outlineLevel="1">
      <c r="A58" s="18"/>
      <c r="B58" s="73" t="s">
        <v>667</v>
      </c>
      <c r="C58" s="53" t="s">
        <v>217</v>
      </c>
      <c r="D58" s="73" t="s">
        <v>92</v>
      </c>
      <c r="E58" s="65" t="s">
        <v>167</v>
      </c>
      <c r="F58" s="53" t="s">
        <v>102</v>
      </c>
      <c r="G58" s="56">
        <v>50.27</v>
      </c>
      <c r="H58" s="56">
        <f t="shared" si="10"/>
        <v>5.79348</v>
      </c>
      <c r="I58" s="58">
        <v>6.84</v>
      </c>
      <c r="J58" s="58">
        <f t="shared" si="11"/>
        <v>7.398273959999999</v>
      </c>
      <c r="K58" s="58">
        <f t="shared" si="8"/>
        <v>371.9112319692</v>
      </c>
      <c r="M58" s="121">
        <f t="shared" si="9"/>
        <v>6.84</v>
      </c>
    </row>
    <row r="59" spans="1:13" ht="30" customHeight="1" outlineLevel="1">
      <c r="A59" s="18"/>
      <c r="B59" s="73" t="s">
        <v>668</v>
      </c>
      <c r="C59" s="53" t="s">
        <v>215</v>
      </c>
      <c r="D59" s="73" t="s">
        <v>92</v>
      </c>
      <c r="E59" s="65" t="s">
        <v>168</v>
      </c>
      <c r="F59" s="53" t="s">
        <v>102</v>
      </c>
      <c r="G59" s="56">
        <v>53.27</v>
      </c>
      <c r="H59" s="56">
        <f t="shared" si="10"/>
        <v>5.624079999999999</v>
      </c>
      <c r="I59" s="58">
        <v>6.64</v>
      </c>
      <c r="J59" s="58">
        <f t="shared" si="11"/>
        <v>7.181950159999999</v>
      </c>
      <c r="K59" s="58">
        <f t="shared" si="8"/>
        <v>382.5824850231999</v>
      </c>
      <c r="M59" s="121">
        <f t="shared" si="9"/>
        <v>6.64</v>
      </c>
    </row>
    <row r="60" spans="1:13" ht="30" customHeight="1" outlineLevel="1">
      <c r="A60" s="18"/>
      <c r="B60" s="73" t="s">
        <v>669</v>
      </c>
      <c r="C60" s="53" t="s">
        <v>218</v>
      </c>
      <c r="D60" s="73" t="s">
        <v>92</v>
      </c>
      <c r="E60" s="65" t="s">
        <v>147</v>
      </c>
      <c r="F60" s="53" t="s">
        <v>90</v>
      </c>
      <c r="G60" s="56">
        <v>3.01</v>
      </c>
      <c r="H60" s="56">
        <f t="shared" si="10"/>
        <v>290.63957999999997</v>
      </c>
      <c r="I60" s="58">
        <v>343.14</v>
      </c>
      <c r="J60" s="58">
        <f t="shared" si="11"/>
        <v>371.14674365999997</v>
      </c>
      <c r="K60" s="58">
        <f t="shared" si="8"/>
        <v>1117.1516984165999</v>
      </c>
      <c r="M60" s="121">
        <f t="shared" si="9"/>
        <v>343.14</v>
      </c>
    </row>
    <row r="61" spans="1:13" ht="19.5" customHeight="1" outlineLevel="1">
      <c r="A61" s="18"/>
      <c r="B61" s="30"/>
      <c r="C61" s="30"/>
      <c r="D61" s="30"/>
      <c r="E61" s="74" t="s">
        <v>670</v>
      </c>
      <c r="F61" s="61"/>
      <c r="G61" s="56">
        <v>0</v>
      </c>
      <c r="H61" s="56">
        <f t="shared" si="10"/>
        <v>0</v>
      </c>
      <c r="I61" s="58"/>
      <c r="J61" s="58">
        <f t="shared" si="11"/>
        <v>0</v>
      </c>
      <c r="K61" s="58">
        <f t="shared" si="8"/>
        <v>0</v>
      </c>
      <c r="M61" s="121">
        <f t="shared" si="9"/>
        <v>0</v>
      </c>
    </row>
    <row r="62" spans="1:13" ht="19.5" customHeight="1" outlineLevel="1">
      <c r="A62" s="18"/>
      <c r="B62" s="53" t="s">
        <v>671</v>
      </c>
      <c r="C62" s="53" t="s">
        <v>424</v>
      </c>
      <c r="D62" s="73" t="s">
        <v>92</v>
      </c>
      <c r="E62" s="55" t="s">
        <v>596</v>
      </c>
      <c r="F62" s="53" t="s">
        <v>93</v>
      </c>
      <c r="G62" s="56">
        <v>48.85</v>
      </c>
      <c r="H62" s="56">
        <f t="shared" si="10"/>
        <v>18.23591</v>
      </c>
      <c r="I62" s="58">
        <v>21.53</v>
      </c>
      <c r="J62" s="58">
        <f t="shared" si="11"/>
        <v>23.28725707</v>
      </c>
      <c r="K62" s="58">
        <f t="shared" si="8"/>
        <v>1137.5825078695</v>
      </c>
      <c r="M62" s="121">
        <f t="shared" si="9"/>
        <v>21.53</v>
      </c>
    </row>
    <row r="63" spans="1:13" ht="30" customHeight="1" outlineLevel="1">
      <c r="A63" s="18"/>
      <c r="B63" s="53" t="s">
        <v>672</v>
      </c>
      <c r="C63" s="53" t="s">
        <v>217</v>
      </c>
      <c r="D63" s="73" t="s">
        <v>92</v>
      </c>
      <c r="E63" s="65" t="s">
        <v>167</v>
      </c>
      <c r="F63" s="53" t="s">
        <v>102</v>
      </c>
      <c r="G63" s="56">
        <v>107.82</v>
      </c>
      <c r="H63" s="56">
        <f t="shared" si="10"/>
        <v>5.79348</v>
      </c>
      <c r="I63" s="58">
        <v>6.84</v>
      </c>
      <c r="J63" s="58">
        <f t="shared" si="11"/>
        <v>7.398273959999999</v>
      </c>
      <c r="K63" s="58">
        <f t="shared" si="8"/>
        <v>797.6818983671999</v>
      </c>
      <c r="M63" s="121">
        <f t="shared" si="9"/>
        <v>6.84</v>
      </c>
    </row>
    <row r="64" spans="1:13" ht="30" customHeight="1" outlineLevel="1">
      <c r="A64" s="18"/>
      <c r="B64" s="53" t="s">
        <v>673</v>
      </c>
      <c r="C64" s="53" t="s">
        <v>215</v>
      </c>
      <c r="D64" s="73" t="s">
        <v>92</v>
      </c>
      <c r="E64" s="65" t="s">
        <v>168</v>
      </c>
      <c r="F64" s="53" t="s">
        <v>102</v>
      </c>
      <c r="G64" s="56">
        <v>49.18</v>
      </c>
      <c r="H64" s="56">
        <f t="shared" si="10"/>
        <v>5.624079999999999</v>
      </c>
      <c r="I64" s="58">
        <v>6.64</v>
      </c>
      <c r="J64" s="58">
        <f t="shared" si="11"/>
        <v>7.181950159999999</v>
      </c>
      <c r="K64" s="58">
        <f t="shared" si="8"/>
        <v>353.2083088687999</v>
      </c>
      <c r="M64" s="121">
        <f t="shared" si="9"/>
        <v>6.64</v>
      </c>
    </row>
    <row r="65" spans="1:13" ht="30" customHeight="1" outlineLevel="1">
      <c r="A65" s="18"/>
      <c r="B65" s="53" t="s">
        <v>674</v>
      </c>
      <c r="C65" s="53" t="s">
        <v>218</v>
      </c>
      <c r="D65" s="73" t="s">
        <v>92</v>
      </c>
      <c r="E65" s="65" t="s">
        <v>147</v>
      </c>
      <c r="F65" s="53" t="s">
        <v>90</v>
      </c>
      <c r="G65" s="56">
        <v>2.6</v>
      </c>
      <c r="H65" s="56">
        <f t="shared" si="10"/>
        <v>290.63957999999997</v>
      </c>
      <c r="I65" s="58">
        <v>343.14</v>
      </c>
      <c r="J65" s="58">
        <f t="shared" si="11"/>
        <v>371.14674365999997</v>
      </c>
      <c r="K65" s="58">
        <f t="shared" si="8"/>
        <v>964.9815335159999</v>
      </c>
      <c r="M65" s="121">
        <f t="shared" si="9"/>
        <v>343.14</v>
      </c>
    </row>
    <row r="66" spans="1:11" ht="19.5" customHeight="1" outlineLevel="1" collapsed="1">
      <c r="A66" s="18"/>
      <c r="B66" s="67"/>
      <c r="C66" s="68"/>
      <c r="D66" s="68"/>
      <c r="E66" s="68"/>
      <c r="F66" s="68"/>
      <c r="G66" s="68"/>
      <c r="H66" s="56"/>
      <c r="I66" s="69" t="s">
        <v>250</v>
      </c>
      <c r="J66" s="70"/>
      <c r="K66" s="158">
        <f>SUM(K37:K65)</f>
        <v>65325.53121291119</v>
      </c>
    </row>
    <row r="67" spans="1:11" ht="19.5" customHeight="1">
      <c r="A67" s="18"/>
      <c r="B67" s="48"/>
      <c r="C67" s="48"/>
      <c r="D67" s="48"/>
      <c r="E67" s="49"/>
      <c r="F67" s="48"/>
      <c r="G67" s="50"/>
      <c r="H67" s="56"/>
      <c r="I67" s="51"/>
      <c r="J67" s="52"/>
      <c r="K67" s="72"/>
    </row>
    <row r="68" spans="1:11" s="17" customFormat="1" ht="19.5" customHeight="1">
      <c r="A68" s="128"/>
      <c r="B68" s="86">
        <v>4</v>
      </c>
      <c r="C68" s="86"/>
      <c r="D68" s="86"/>
      <c r="E68" s="87" t="s">
        <v>128</v>
      </c>
      <c r="F68" s="87"/>
      <c r="G68" s="129"/>
      <c r="H68" s="56"/>
      <c r="I68" s="129"/>
      <c r="J68" s="87"/>
      <c r="K68" s="155">
        <f>K86</f>
        <v>57736.663702669786</v>
      </c>
    </row>
    <row r="69" spans="1:11" ht="19.5" customHeight="1" outlineLevel="1">
      <c r="A69" s="18"/>
      <c r="B69" s="30"/>
      <c r="C69" s="30"/>
      <c r="D69" s="30"/>
      <c r="E69" s="75" t="s">
        <v>149</v>
      </c>
      <c r="F69" s="61"/>
      <c r="G69" s="76"/>
      <c r="H69" s="56"/>
      <c r="I69" s="56"/>
      <c r="J69" s="58"/>
      <c r="K69" s="58"/>
    </row>
    <row r="70" spans="1:13" ht="17.25" customHeight="1" outlineLevel="1">
      <c r="A70" s="18"/>
      <c r="B70" s="53" t="s">
        <v>91</v>
      </c>
      <c r="C70" s="53">
        <v>84220</v>
      </c>
      <c r="D70" s="73" t="s">
        <v>92</v>
      </c>
      <c r="E70" s="55" t="s">
        <v>600</v>
      </c>
      <c r="F70" s="53" t="s">
        <v>93</v>
      </c>
      <c r="G70" s="56">
        <v>288.23</v>
      </c>
      <c r="H70" s="56">
        <f t="shared" si="10"/>
        <v>18.83728</v>
      </c>
      <c r="I70" s="58">
        <v>22.24</v>
      </c>
      <c r="J70" s="58">
        <f>H70+(H70*27.7%)</f>
        <v>24.05520656</v>
      </c>
      <c r="K70" s="58">
        <f aca="true" t="shared" si="12" ref="K70:K85">SUM(G70*J70)</f>
        <v>6933.4321867888</v>
      </c>
      <c r="M70" s="121">
        <f aca="true" t="shared" si="13" ref="M70:M85">I70</f>
        <v>22.24</v>
      </c>
    </row>
    <row r="71" spans="1:13" ht="28.5" outlineLevel="1">
      <c r="A71" s="18"/>
      <c r="B71" s="53" t="s">
        <v>94</v>
      </c>
      <c r="C71" s="53" t="s">
        <v>217</v>
      </c>
      <c r="D71" s="73" t="s">
        <v>92</v>
      </c>
      <c r="E71" s="65" t="s">
        <v>167</v>
      </c>
      <c r="F71" s="53" t="s">
        <v>102</v>
      </c>
      <c r="G71" s="56">
        <v>1000.18</v>
      </c>
      <c r="H71" s="56">
        <f t="shared" si="10"/>
        <v>5.79348</v>
      </c>
      <c r="I71" s="58">
        <v>6.84</v>
      </c>
      <c r="J71" s="58">
        <f aca="true" t="shared" si="14" ref="J71:J76">H71+(H71*27.7%)</f>
        <v>7.398273959999999</v>
      </c>
      <c r="K71" s="58">
        <f t="shared" si="12"/>
        <v>7399.605649312799</v>
      </c>
      <c r="M71" s="121">
        <f t="shared" si="13"/>
        <v>6.84</v>
      </c>
    </row>
    <row r="72" spans="1:13" ht="28.5" outlineLevel="1">
      <c r="A72" s="18"/>
      <c r="B72" s="53" t="s">
        <v>95</v>
      </c>
      <c r="C72" s="53" t="s">
        <v>215</v>
      </c>
      <c r="D72" s="73" t="s">
        <v>92</v>
      </c>
      <c r="E72" s="65" t="s">
        <v>168</v>
      </c>
      <c r="F72" s="53" t="s">
        <v>102</v>
      </c>
      <c r="G72" s="56">
        <v>383.73</v>
      </c>
      <c r="H72" s="56">
        <f t="shared" si="10"/>
        <v>5.624079999999999</v>
      </c>
      <c r="I72" s="58">
        <v>6.64</v>
      </c>
      <c r="J72" s="58">
        <f t="shared" si="14"/>
        <v>7.181950159999999</v>
      </c>
      <c r="K72" s="58">
        <f t="shared" si="12"/>
        <v>2755.9297348968</v>
      </c>
      <c r="M72" s="121">
        <f t="shared" si="13"/>
        <v>6.64</v>
      </c>
    </row>
    <row r="73" spans="1:13" ht="19.5" customHeight="1" outlineLevel="1">
      <c r="A73" s="18"/>
      <c r="B73" s="53" t="s">
        <v>169</v>
      </c>
      <c r="C73" s="53" t="s">
        <v>218</v>
      </c>
      <c r="D73" s="73" t="s">
        <v>92</v>
      </c>
      <c r="E73" s="65" t="s">
        <v>148</v>
      </c>
      <c r="F73" s="53" t="s">
        <v>90</v>
      </c>
      <c r="G73" s="56">
        <v>15.73</v>
      </c>
      <c r="H73" s="56">
        <f t="shared" si="10"/>
        <v>290.63957999999997</v>
      </c>
      <c r="I73" s="58">
        <v>343.14</v>
      </c>
      <c r="J73" s="58">
        <f t="shared" si="14"/>
        <v>371.14674365999997</v>
      </c>
      <c r="K73" s="58">
        <f t="shared" si="12"/>
        <v>5838.1382777718</v>
      </c>
      <c r="M73" s="121">
        <f t="shared" si="13"/>
        <v>343.14</v>
      </c>
    </row>
    <row r="74" spans="1:13" ht="19.5" customHeight="1" outlineLevel="1">
      <c r="A74" s="18"/>
      <c r="B74" s="53"/>
      <c r="C74" s="30"/>
      <c r="D74" s="30"/>
      <c r="E74" s="75" t="s">
        <v>150</v>
      </c>
      <c r="F74" s="61"/>
      <c r="G74" s="56">
        <v>0</v>
      </c>
      <c r="H74" s="56">
        <f t="shared" si="10"/>
        <v>0</v>
      </c>
      <c r="I74" s="29"/>
      <c r="J74" s="58">
        <f t="shared" si="14"/>
        <v>0</v>
      </c>
      <c r="K74" s="58">
        <f t="shared" si="12"/>
        <v>0</v>
      </c>
      <c r="M74" s="121">
        <f t="shared" si="13"/>
        <v>0</v>
      </c>
    </row>
    <row r="75" spans="1:13" ht="28.5" outlineLevel="1">
      <c r="A75" s="18"/>
      <c r="B75" s="53" t="s">
        <v>256</v>
      </c>
      <c r="C75" s="53">
        <v>84220</v>
      </c>
      <c r="D75" s="73" t="s">
        <v>92</v>
      </c>
      <c r="E75" s="65" t="s">
        <v>601</v>
      </c>
      <c r="F75" s="53" t="s">
        <v>93</v>
      </c>
      <c r="G75" s="56">
        <v>450.43</v>
      </c>
      <c r="H75" s="56">
        <f t="shared" si="10"/>
        <v>18.83728</v>
      </c>
      <c r="I75" s="58">
        <v>22.24</v>
      </c>
      <c r="J75" s="58">
        <f t="shared" si="14"/>
        <v>24.05520656</v>
      </c>
      <c r="K75" s="58">
        <f t="shared" si="12"/>
        <v>10835.1866908208</v>
      </c>
      <c r="M75" s="121">
        <f t="shared" si="13"/>
        <v>22.24</v>
      </c>
    </row>
    <row r="76" spans="1:13" ht="28.5" outlineLevel="1">
      <c r="A76" s="18"/>
      <c r="B76" s="53" t="s">
        <v>270</v>
      </c>
      <c r="C76" s="53" t="s">
        <v>217</v>
      </c>
      <c r="D76" s="73" t="s">
        <v>92</v>
      </c>
      <c r="E76" s="65" t="s">
        <v>167</v>
      </c>
      <c r="F76" s="53" t="s">
        <v>102</v>
      </c>
      <c r="G76" s="56">
        <v>695.27</v>
      </c>
      <c r="H76" s="56">
        <f t="shared" si="10"/>
        <v>5.79348</v>
      </c>
      <c r="I76" s="58">
        <v>6.84</v>
      </c>
      <c r="J76" s="58">
        <f t="shared" si="14"/>
        <v>7.398273959999999</v>
      </c>
      <c r="K76" s="58">
        <f t="shared" si="12"/>
        <v>5143.7979361692</v>
      </c>
      <c r="M76" s="121">
        <f t="shared" si="13"/>
        <v>6.84</v>
      </c>
    </row>
    <row r="77" spans="1:13" ht="28.5" outlineLevel="1">
      <c r="A77" s="18"/>
      <c r="B77" s="53" t="s">
        <v>271</v>
      </c>
      <c r="C77" s="53" t="s">
        <v>215</v>
      </c>
      <c r="D77" s="73" t="s">
        <v>92</v>
      </c>
      <c r="E77" s="65" t="s">
        <v>168</v>
      </c>
      <c r="F77" s="53" t="s">
        <v>102</v>
      </c>
      <c r="G77" s="56">
        <v>374.55</v>
      </c>
      <c r="H77" s="56">
        <f t="shared" si="10"/>
        <v>5.624079999999999</v>
      </c>
      <c r="I77" s="58">
        <v>6.64</v>
      </c>
      <c r="J77" s="58">
        <f>I77+(I77*27.7%)</f>
        <v>8.47928</v>
      </c>
      <c r="K77" s="58">
        <f t="shared" si="12"/>
        <v>3175.914324</v>
      </c>
      <c r="M77" s="121">
        <f t="shared" si="13"/>
        <v>6.64</v>
      </c>
    </row>
    <row r="78" spans="1:13" ht="19.5" customHeight="1" outlineLevel="1">
      <c r="A78" s="18"/>
      <c r="B78" s="53" t="s">
        <v>272</v>
      </c>
      <c r="C78" s="53" t="s">
        <v>218</v>
      </c>
      <c r="D78" s="73" t="s">
        <v>92</v>
      </c>
      <c r="E78" s="65" t="s">
        <v>148</v>
      </c>
      <c r="F78" s="53" t="s">
        <v>90</v>
      </c>
      <c r="G78" s="56">
        <v>27.1</v>
      </c>
      <c r="H78" s="56">
        <f t="shared" si="10"/>
        <v>290.63957999999997</v>
      </c>
      <c r="I78" s="58">
        <v>343.14</v>
      </c>
      <c r="J78" s="58">
        <f>I78+(I78*27.7%)</f>
        <v>438.18978</v>
      </c>
      <c r="K78" s="58">
        <f t="shared" si="12"/>
        <v>11874.943038</v>
      </c>
      <c r="M78" s="121">
        <f t="shared" si="13"/>
        <v>343.14</v>
      </c>
    </row>
    <row r="79" spans="1:13" ht="19.5" customHeight="1" outlineLevel="1">
      <c r="A79" s="18"/>
      <c r="B79" s="30"/>
      <c r="C79" s="30"/>
      <c r="D79" s="30"/>
      <c r="E79" s="75" t="s">
        <v>129</v>
      </c>
      <c r="F79" s="61"/>
      <c r="G79" s="56">
        <v>0</v>
      </c>
      <c r="H79" s="56">
        <f t="shared" si="10"/>
        <v>0</v>
      </c>
      <c r="I79" s="58"/>
      <c r="J79" s="58">
        <f>I79+(I79*27.7%)</f>
        <v>0</v>
      </c>
      <c r="K79" s="58">
        <f t="shared" si="12"/>
        <v>0</v>
      </c>
      <c r="M79" s="121">
        <f t="shared" si="13"/>
        <v>0</v>
      </c>
    </row>
    <row r="80" spans="1:13" ht="30" customHeight="1" outlineLevel="1">
      <c r="A80" s="18"/>
      <c r="B80" s="53" t="s">
        <v>680</v>
      </c>
      <c r="C80" s="53">
        <v>83901</v>
      </c>
      <c r="D80" s="53" t="s">
        <v>92</v>
      </c>
      <c r="E80" s="65" t="s">
        <v>588</v>
      </c>
      <c r="F80" s="53" t="s">
        <v>105</v>
      </c>
      <c r="G80" s="56">
        <v>142.1</v>
      </c>
      <c r="H80" s="56">
        <f t="shared" si="10"/>
        <v>11.57849</v>
      </c>
      <c r="I80" s="58">
        <v>13.67</v>
      </c>
      <c r="J80" s="58">
        <f aca="true" t="shared" si="15" ref="J80:J85">H80+(H80*27.7%)</f>
        <v>14.78573173</v>
      </c>
      <c r="K80" s="58">
        <f t="shared" si="12"/>
        <v>2101.052478833</v>
      </c>
      <c r="M80" s="121">
        <f t="shared" si="13"/>
        <v>13.67</v>
      </c>
    </row>
    <row r="81" spans="1:13" ht="19.5" customHeight="1" outlineLevel="1">
      <c r="A81" s="18"/>
      <c r="B81" s="53"/>
      <c r="C81" s="53"/>
      <c r="D81" s="53"/>
      <c r="E81" s="75" t="s">
        <v>675</v>
      </c>
      <c r="F81" s="53"/>
      <c r="G81" s="56">
        <v>0</v>
      </c>
      <c r="H81" s="56">
        <f t="shared" si="10"/>
        <v>0</v>
      </c>
      <c r="I81" s="58"/>
      <c r="J81" s="58">
        <f t="shared" si="15"/>
        <v>0</v>
      </c>
      <c r="K81" s="58">
        <f t="shared" si="12"/>
        <v>0</v>
      </c>
      <c r="M81" s="121">
        <f t="shared" si="13"/>
        <v>0</v>
      </c>
    </row>
    <row r="82" spans="1:13" ht="30" customHeight="1" outlineLevel="1">
      <c r="A82" s="18"/>
      <c r="B82" s="53" t="s">
        <v>676</v>
      </c>
      <c r="C82" s="53">
        <v>84220</v>
      </c>
      <c r="D82" s="73" t="s">
        <v>92</v>
      </c>
      <c r="E82" s="65" t="s">
        <v>677</v>
      </c>
      <c r="F82" s="53" t="s">
        <v>93</v>
      </c>
      <c r="G82" s="56">
        <v>23.53</v>
      </c>
      <c r="H82" s="56">
        <f t="shared" si="10"/>
        <v>18.83728</v>
      </c>
      <c r="I82" s="58">
        <v>22.24</v>
      </c>
      <c r="J82" s="58">
        <f t="shared" si="15"/>
        <v>24.05520656</v>
      </c>
      <c r="K82" s="58">
        <f t="shared" si="12"/>
        <v>566.0190103568</v>
      </c>
      <c r="M82" s="121">
        <f t="shared" si="13"/>
        <v>22.24</v>
      </c>
    </row>
    <row r="83" spans="1:13" ht="30" customHeight="1" outlineLevel="1">
      <c r="A83" s="18"/>
      <c r="B83" s="53" t="s">
        <v>678</v>
      </c>
      <c r="C83" s="53" t="s">
        <v>217</v>
      </c>
      <c r="D83" s="73" t="s">
        <v>92</v>
      </c>
      <c r="E83" s="65" t="s">
        <v>167</v>
      </c>
      <c r="F83" s="53" t="s">
        <v>102</v>
      </c>
      <c r="G83" s="56">
        <v>68.18</v>
      </c>
      <c r="H83" s="56">
        <f t="shared" si="10"/>
        <v>5.79348</v>
      </c>
      <c r="I83" s="58">
        <v>6.84</v>
      </c>
      <c r="J83" s="58">
        <f t="shared" si="15"/>
        <v>7.398273959999999</v>
      </c>
      <c r="K83" s="58">
        <f t="shared" si="12"/>
        <v>504.4143185928</v>
      </c>
      <c r="M83" s="121">
        <f t="shared" si="13"/>
        <v>6.84</v>
      </c>
    </row>
    <row r="84" spans="1:13" ht="30" customHeight="1" outlineLevel="1">
      <c r="A84" s="18"/>
      <c r="B84" s="53" t="s">
        <v>679</v>
      </c>
      <c r="C84" s="53" t="s">
        <v>215</v>
      </c>
      <c r="D84" s="73" t="s">
        <v>92</v>
      </c>
      <c r="E84" s="65" t="s">
        <v>168</v>
      </c>
      <c r="F84" s="53" t="s">
        <v>102</v>
      </c>
      <c r="G84" s="56">
        <v>28.36</v>
      </c>
      <c r="H84" s="56">
        <f t="shared" si="10"/>
        <v>5.624079999999999</v>
      </c>
      <c r="I84" s="58">
        <v>6.64</v>
      </c>
      <c r="J84" s="58">
        <f t="shared" si="15"/>
        <v>7.181950159999999</v>
      </c>
      <c r="K84" s="58">
        <f t="shared" si="12"/>
        <v>203.68010653759995</v>
      </c>
      <c r="M84" s="121">
        <f t="shared" si="13"/>
        <v>6.64</v>
      </c>
    </row>
    <row r="85" spans="1:13" ht="19.5" customHeight="1" outlineLevel="1">
      <c r="A85" s="18"/>
      <c r="B85" s="53" t="s">
        <v>273</v>
      </c>
      <c r="C85" s="53" t="s">
        <v>218</v>
      </c>
      <c r="D85" s="73" t="s">
        <v>92</v>
      </c>
      <c r="E85" s="65" t="s">
        <v>148</v>
      </c>
      <c r="F85" s="53" t="s">
        <v>90</v>
      </c>
      <c r="G85" s="56">
        <v>1.09</v>
      </c>
      <c r="H85" s="56">
        <f t="shared" si="10"/>
        <v>290.63957999999997</v>
      </c>
      <c r="I85" s="58">
        <v>343.14</v>
      </c>
      <c r="J85" s="58">
        <f t="shared" si="15"/>
        <v>371.14674365999997</v>
      </c>
      <c r="K85" s="58">
        <f t="shared" si="12"/>
        <v>404.5499505894</v>
      </c>
      <c r="M85" s="121">
        <f t="shared" si="13"/>
        <v>343.14</v>
      </c>
    </row>
    <row r="86" spans="1:11" ht="19.5" customHeight="1" outlineLevel="1">
      <c r="A86" s="18"/>
      <c r="B86" s="67"/>
      <c r="C86" s="68"/>
      <c r="D86" s="68"/>
      <c r="E86" s="68"/>
      <c r="F86" s="68"/>
      <c r="G86" s="68"/>
      <c r="H86" s="56"/>
      <c r="I86" s="69" t="s">
        <v>250</v>
      </c>
      <c r="J86" s="70"/>
      <c r="K86" s="159">
        <f>SUM(K70:K85)</f>
        <v>57736.663702669786</v>
      </c>
    </row>
    <row r="87" spans="1:11" ht="19.5" customHeight="1">
      <c r="A87" s="18"/>
      <c r="B87" s="48"/>
      <c r="C87" s="48"/>
      <c r="D87" s="48"/>
      <c r="E87" s="49"/>
      <c r="F87" s="48"/>
      <c r="G87" s="50"/>
      <c r="H87" s="56"/>
      <c r="I87" s="51"/>
      <c r="J87" s="52"/>
      <c r="K87" s="72"/>
    </row>
    <row r="88" spans="1:11" s="17" customFormat="1" ht="19.5" customHeight="1">
      <c r="A88" s="128"/>
      <c r="B88" s="86">
        <v>5</v>
      </c>
      <c r="C88" s="86"/>
      <c r="D88" s="86"/>
      <c r="E88" s="87" t="s">
        <v>242</v>
      </c>
      <c r="F88" s="87"/>
      <c r="G88" s="129"/>
      <c r="H88" s="56"/>
      <c r="I88" s="129"/>
      <c r="J88" s="87"/>
      <c r="K88" s="155">
        <f>K99</f>
        <v>45903.312657340604</v>
      </c>
    </row>
    <row r="89" spans="1:11" ht="19.5" customHeight="1" outlineLevel="1">
      <c r="A89" s="18"/>
      <c r="B89" s="77"/>
      <c r="C89" s="77"/>
      <c r="D89" s="77"/>
      <c r="E89" s="74" t="s">
        <v>130</v>
      </c>
      <c r="F89" s="73"/>
      <c r="G89" s="78"/>
      <c r="H89" s="56"/>
      <c r="I89" s="56"/>
      <c r="J89" s="58"/>
      <c r="K89" s="58"/>
    </row>
    <row r="90" spans="1:13" s="17" customFormat="1" ht="30" customHeight="1" outlineLevel="1">
      <c r="A90" s="18"/>
      <c r="B90" s="73" t="s">
        <v>96</v>
      </c>
      <c r="C90" s="73" t="s">
        <v>448</v>
      </c>
      <c r="D90" s="73" t="s">
        <v>92</v>
      </c>
      <c r="E90" s="65" t="s">
        <v>602</v>
      </c>
      <c r="F90" s="73" t="s">
        <v>93</v>
      </c>
      <c r="G90" s="56">
        <v>5.14</v>
      </c>
      <c r="H90" s="56">
        <f t="shared" si="10"/>
        <v>55.495439999999995</v>
      </c>
      <c r="I90" s="58">
        <v>65.52</v>
      </c>
      <c r="J90" s="58">
        <f>H90+(H90*27.7%)</f>
        <v>70.86767687999999</v>
      </c>
      <c r="K90" s="58">
        <f aca="true" t="shared" si="16" ref="K90:K98">SUM(G90*J90)</f>
        <v>364.2598591631999</v>
      </c>
      <c r="L90" s="1"/>
      <c r="M90" s="22">
        <f aca="true" t="shared" si="17" ref="M90:M153">I90</f>
        <v>65.52</v>
      </c>
    </row>
    <row r="91" spans="1:13" ht="19.5" customHeight="1" outlineLevel="1">
      <c r="A91" s="18"/>
      <c r="B91" s="77"/>
      <c r="C91" s="77"/>
      <c r="D91" s="77"/>
      <c r="E91" s="74" t="s">
        <v>131</v>
      </c>
      <c r="F91" s="73"/>
      <c r="G91" s="56">
        <v>0</v>
      </c>
      <c r="H91" s="56">
        <f t="shared" si="10"/>
        <v>0</v>
      </c>
      <c r="I91" s="58"/>
      <c r="J91" s="58">
        <f aca="true" t="shared" si="18" ref="J91:J98">H91+(H91*27.7%)</f>
        <v>0</v>
      </c>
      <c r="K91" s="58">
        <f t="shared" si="16"/>
        <v>0</v>
      </c>
      <c r="M91" s="22">
        <f t="shared" si="17"/>
        <v>0</v>
      </c>
    </row>
    <row r="92" spans="1:13" ht="45" customHeight="1" outlineLevel="1">
      <c r="A92" s="18"/>
      <c r="B92" s="73" t="s">
        <v>101</v>
      </c>
      <c r="C92" s="73">
        <v>87489</v>
      </c>
      <c r="D92" s="73" t="s">
        <v>92</v>
      </c>
      <c r="E92" s="65" t="s">
        <v>927</v>
      </c>
      <c r="F92" s="73" t="s">
        <v>93</v>
      </c>
      <c r="G92" s="56">
        <v>572.63</v>
      </c>
      <c r="H92" s="56">
        <f t="shared" si="10"/>
        <v>24.478299999999997</v>
      </c>
      <c r="I92" s="58">
        <v>28.9</v>
      </c>
      <c r="J92" s="58">
        <f t="shared" si="18"/>
        <v>31.258789099999994</v>
      </c>
      <c r="K92" s="58">
        <f t="shared" si="16"/>
        <v>17899.720402332998</v>
      </c>
      <c r="M92" s="22">
        <f t="shared" si="17"/>
        <v>28.9</v>
      </c>
    </row>
    <row r="93" spans="1:13" ht="45" customHeight="1" outlineLevel="1">
      <c r="A93" s="18"/>
      <c r="B93" s="73" t="s">
        <v>257</v>
      </c>
      <c r="C93" s="73" t="s">
        <v>446</v>
      </c>
      <c r="D93" s="73" t="s">
        <v>92</v>
      </c>
      <c r="E93" s="65" t="s">
        <v>171</v>
      </c>
      <c r="F93" s="73" t="s">
        <v>93</v>
      </c>
      <c r="G93" s="56">
        <v>12.34</v>
      </c>
      <c r="H93" s="56">
        <f t="shared" si="10"/>
        <v>45.03499</v>
      </c>
      <c r="I93" s="58">
        <v>53.17</v>
      </c>
      <c r="J93" s="58">
        <f t="shared" si="18"/>
        <v>57.509682229999996</v>
      </c>
      <c r="K93" s="58">
        <f t="shared" si="16"/>
        <v>709.6694787181999</v>
      </c>
      <c r="M93" s="22">
        <f t="shared" si="17"/>
        <v>53.17</v>
      </c>
    </row>
    <row r="94" spans="1:13" ht="45" customHeight="1" outlineLevel="1">
      <c r="A94" s="18"/>
      <c r="B94" s="73" t="s">
        <v>374</v>
      </c>
      <c r="C94" s="73">
        <v>87491</v>
      </c>
      <c r="D94" s="73" t="s">
        <v>92</v>
      </c>
      <c r="E94" s="65" t="s">
        <v>928</v>
      </c>
      <c r="F94" s="73" t="s">
        <v>93</v>
      </c>
      <c r="G94" s="56">
        <v>460.66</v>
      </c>
      <c r="H94" s="56">
        <f t="shared" si="10"/>
        <v>33.5412</v>
      </c>
      <c r="I94" s="58">
        <v>39.6</v>
      </c>
      <c r="J94" s="58">
        <f t="shared" si="18"/>
        <v>42.8321124</v>
      </c>
      <c r="K94" s="58">
        <f t="shared" si="16"/>
        <v>19731.040898184</v>
      </c>
      <c r="M94" s="22">
        <f t="shared" si="17"/>
        <v>39.6</v>
      </c>
    </row>
    <row r="95" spans="1:13" ht="30" customHeight="1" outlineLevel="1">
      <c r="A95" s="18"/>
      <c r="B95" s="73" t="s">
        <v>569</v>
      </c>
      <c r="C95" s="73" t="s">
        <v>447</v>
      </c>
      <c r="D95" s="73" t="s">
        <v>92</v>
      </c>
      <c r="E95" s="65" t="s">
        <v>170</v>
      </c>
      <c r="F95" s="73" t="s">
        <v>105</v>
      </c>
      <c r="G95" s="56">
        <v>35.02</v>
      </c>
      <c r="H95" s="56">
        <f t="shared" si="10"/>
        <v>9.2323</v>
      </c>
      <c r="I95" s="58">
        <v>10.9</v>
      </c>
      <c r="J95" s="58">
        <f t="shared" si="18"/>
        <v>11.7896471</v>
      </c>
      <c r="K95" s="58">
        <f t="shared" si="16"/>
        <v>412.87344144200006</v>
      </c>
      <c r="M95" s="22">
        <f t="shared" si="17"/>
        <v>10.9</v>
      </c>
    </row>
    <row r="96" spans="1:13" ht="30" customHeight="1" outlineLevel="1">
      <c r="A96" s="18"/>
      <c r="B96" s="73" t="s">
        <v>375</v>
      </c>
      <c r="C96" s="73">
        <v>79627</v>
      </c>
      <c r="D96" s="73" t="s">
        <v>92</v>
      </c>
      <c r="E96" s="65" t="s">
        <v>132</v>
      </c>
      <c r="F96" s="73" t="s">
        <v>93</v>
      </c>
      <c r="G96" s="56">
        <v>11.32</v>
      </c>
      <c r="H96" s="56">
        <f t="shared" si="10"/>
        <v>396.04873</v>
      </c>
      <c r="I96" s="58">
        <v>467.59</v>
      </c>
      <c r="J96" s="58">
        <f t="shared" si="18"/>
        <v>505.75422820999995</v>
      </c>
      <c r="K96" s="58">
        <f t="shared" si="16"/>
        <v>5725.1378633372</v>
      </c>
      <c r="M96" s="22">
        <f t="shared" si="17"/>
        <v>467.59</v>
      </c>
    </row>
    <row r="97" spans="1:13" ht="19.5" customHeight="1" outlineLevel="1">
      <c r="A97" s="18"/>
      <c r="B97" s="73"/>
      <c r="C97" s="73"/>
      <c r="D97" s="73"/>
      <c r="E97" s="74" t="s">
        <v>635</v>
      </c>
      <c r="F97" s="73"/>
      <c r="G97" s="56">
        <v>0</v>
      </c>
      <c r="H97" s="56">
        <f t="shared" si="10"/>
        <v>0</v>
      </c>
      <c r="I97" s="58"/>
      <c r="J97" s="58">
        <f t="shared" si="18"/>
        <v>0</v>
      </c>
      <c r="K97" s="58">
        <f t="shared" si="16"/>
        <v>0</v>
      </c>
      <c r="M97" s="22">
        <f t="shared" si="17"/>
        <v>0</v>
      </c>
    </row>
    <row r="98" spans="1:13" ht="45" customHeight="1" outlineLevel="1">
      <c r="A98" s="18"/>
      <c r="B98" s="73" t="s">
        <v>684</v>
      </c>
      <c r="C98" s="73">
        <v>87489</v>
      </c>
      <c r="D98" s="73" t="s">
        <v>92</v>
      </c>
      <c r="E98" s="65" t="s">
        <v>929</v>
      </c>
      <c r="F98" s="73" t="s">
        <v>93</v>
      </c>
      <c r="G98" s="56">
        <v>33.93</v>
      </c>
      <c r="H98" s="56">
        <f t="shared" si="10"/>
        <v>24.478299999999997</v>
      </c>
      <c r="I98" s="58">
        <v>28.9</v>
      </c>
      <c r="J98" s="58">
        <f t="shared" si="18"/>
        <v>31.258789099999994</v>
      </c>
      <c r="K98" s="58">
        <f t="shared" si="16"/>
        <v>1060.6107141629998</v>
      </c>
      <c r="M98" s="22">
        <f t="shared" si="17"/>
        <v>28.9</v>
      </c>
    </row>
    <row r="99" spans="1:13" ht="19.5" customHeight="1" outlineLevel="1">
      <c r="A99" s="18"/>
      <c r="B99" s="67"/>
      <c r="C99" s="68"/>
      <c r="D99" s="68"/>
      <c r="E99" s="68"/>
      <c r="F99" s="68"/>
      <c r="G99" s="68"/>
      <c r="H99" s="56"/>
      <c r="I99" s="69" t="s">
        <v>250</v>
      </c>
      <c r="J99" s="70"/>
      <c r="K99" s="158">
        <f>SUM(K90:K98)</f>
        <v>45903.312657340604</v>
      </c>
      <c r="M99" s="22" t="str">
        <f t="shared" si="17"/>
        <v>Subtotal </v>
      </c>
    </row>
    <row r="100" spans="1:13" ht="19.5" customHeight="1">
      <c r="A100" s="18"/>
      <c r="B100" s="48"/>
      <c r="C100" s="48"/>
      <c r="D100" s="48"/>
      <c r="E100" s="49"/>
      <c r="F100" s="48"/>
      <c r="G100" s="50"/>
      <c r="H100" s="56"/>
      <c r="I100" s="51"/>
      <c r="J100" s="52"/>
      <c r="K100" s="72"/>
      <c r="M100" s="22">
        <f t="shared" si="17"/>
        <v>0</v>
      </c>
    </row>
    <row r="101" spans="1:13" s="17" customFormat="1" ht="19.5" customHeight="1">
      <c r="A101" s="128"/>
      <c r="B101" s="86">
        <v>6</v>
      </c>
      <c r="C101" s="153"/>
      <c r="D101" s="153"/>
      <c r="E101" s="87" t="s">
        <v>133</v>
      </c>
      <c r="F101" s="87"/>
      <c r="G101" s="129"/>
      <c r="H101" s="56"/>
      <c r="I101" s="129"/>
      <c r="J101" s="87"/>
      <c r="K101" s="155">
        <f>K142</f>
        <v>93022.70027845631</v>
      </c>
      <c r="M101" s="22">
        <f t="shared" si="17"/>
        <v>0</v>
      </c>
    </row>
    <row r="102" spans="1:13" ht="19.5" customHeight="1" outlineLevel="1">
      <c r="A102" s="18"/>
      <c r="B102" s="30"/>
      <c r="C102" s="30"/>
      <c r="D102" s="30"/>
      <c r="E102" s="70" t="s">
        <v>151</v>
      </c>
      <c r="F102" s="70"/>
      <c r="G102" s="79"/>
      <c r="H102" s="56"/>
      <c r="I102" s="56"/>
      <c r="J102" s="58"/>
      <c r="K102" s="58"/>
      <c r="M102" s="22">
        <f t="shared" si="17"/>
        <v>0</v>
      </c>
    </row>
    <row r="103" spans="1:13" ht="30" customHeight="1" outlineLevel="1">
      <c r="A103" s="18"/>
      <c r="B103" s="73" t="s">
        <v>104</v>
      </c>
      <c r="C103" s="73" t="s">
        <v>417</v>
      </c>
      <c r="D103" s="73" t="s">
        <v>92</v>
      </c>
      <c r="E103" s="65" t="s">
        <v>576</v>
      </c>
      <c r="F103" s="53" t="s">
        <v>88</v>
      </c>
      <c r="G103" s="56">
        <v>6</v>
      </c>
      <c r="H103" s="56">
        <f aca="true" t="shared" si="19" ref="H103:H165">M103*0.847</f>
        <v>206.34614</v>
      </c>
      <c r="I103" s="58">
        <v>243.62</v>
      </c>
      <c r="J103" s="58">
        <f>H103+(H103*27.7%)</f>
        <v>263.50402077999996</v>
      </c>
      <c r="K103" s="58">
        <f aca="true" t="shared" si="20" ref="K103:K141">SUM(G103*J103)</f>
        <v>1581.0241246799997</v>
      </c>
      <c r="M103" s="22">
        <f t="shared" si="17"/>
        <v>243.62</v>
      </c>
    </row>
    <row r="104" spans="1:13" s="17" customFormat="1" ht="30" customHeight="1" outlineLevel="1">
      <c r="A104" s="18"/>
      <c r="B104" s="73" t="s">
        <v>134</v>
      </c>
      <c r="C104" s="73" t="s">
        <v>213</v>
      </c>
      <c r="D104" s="73" t="s">
        <v>92</v>
      </c>
      <c r="E104" s="65" t="s">
        <v>580</v>
      </c>
      <c r="F104" s="53" t="s">
        <v>88</v>
      </c>
      <c r="G104" s="56">
        <v>3</v>
      </c>
      <c r="H104" s="56">
        <f t="shared" si="19"/>
        <v>661.26984</v>
      </c>
      <c r="I104" s="58">
        <v>780.72</v>
      </c>
      <c r="J104" s="58">
        <f aca="true" t="shared" si="21" ref="J104:J133">H104+(H104*27.7%)</f>
        <v>844.44158568</v>
      </c>
      <c r="K104" s="58">
        <f t="shared" si="20"/>
        <v>2533.32475704</v>
      </c>
      <c r="L104" s="1"/>
      <c r="M104" s="22">
        <f t="shared" si="17"/>
        <v>780.72</v>
      </c>
    </row>
    <row r="105" spans="1:13" ht="30" customHeight="1" outlineLevel="1">
      <c r="A105" s="18"/>
      <c r="B105" s="73" t="s">
        <v>173</v>
      </c>
      <c r="C105" s="73" t="s">
        <v>418</v>
      </c>
      <c r="D105" s="73" t="s">
        <v>92</v>
      </c>
      <c r="E105" s="65" t="s">
        <v>579</v>
      </c>
      <c r="F105" s="53" t="s">
        <v>88</v>
      </c>
      <c r="G105" s="56">
        <v>3</v>
      </c>
      <c r="H105" s="56">
        <f t="shared" si="19"/>
        <v>209.65791</v>
      </c>
      <c r="I105" s="58">
        <v>247.53</v>
      </c>
      <c r="J105" s="58">
        <f t="shared" si="21"/>
        <v>267.73315106999996</v>
      </c>
      <c r="K105" s="58">
        <f t="shared" si="20"/>
        <v>803.1994532099999</v>
      </c>
      <c r="M105" s="22">
        <f t="shared" si="17"/>
        <v>247.53</v>
      </c>
    </row>
    <row r="106" spans="1:13" ht="30" customHeight="1" outlineLevel="1">
      <c r="A106" s="18"/>
      <c r="B106" s="73" t="s">
        <v>174</v>
      </c>
      <c r="C106" s="73" t="s">
        <v>418</v>
      </c>
      <c r="D106" s="73" t="s">
        <v>92</v>
      </c>
      <c r="E106" s="65" t="s">
        <v>577</v>
      </c>
      <c r="F106" s="53" t="s">
        <v>88</v>
      </c>
      <c r="G106" s="56">
        <v>6</v>
      </c>
      <c r="H106" s="56">
        <f t="shared" si="19"/>
        <v>209.65791</v>
      </c>
      <c r="I106" s="58">
        <v>247.53</v>
      </c>
      <c r="J106" s="58">
        <f t="shared" si="21"/>
        <v>267.73315106999996</v>
      </c>
      <c r="K106" s="58">
        <f t="shared" si="20"/>
        <v>1606.3989064199998</v>
      </c>
      <c r="M106" s="22">
        <f t="shared" si="17"/>
        <v>247.53</v>
      </c>
    </row>
    <row r="107" spans="1:13" ht="30" customHeight="1" outlineLevel="1">
      <c r="A107" s="18"/>
      <c r="B107" s="73" t="s">
        <v>31</v>
      </c>
      <c r="C107" s="73" t="s">
        <v>418</v>
      </c>
      <c r="D107" s="73" t="s">
        <v>92</v>
      </c>
      <c r="E107" s="65" t="s">
        <v>578</v>
      </c>
      <c r="F107" s="53" t="s">
        <v>88</v>
      </c>
      <c r="G107" s="56">
        <v>5</v>
      </c>
      <c r="H107" s="56">
        <f t="shared" si="19"/>
        <v>209.65791</v>
      </c>
      <c r="I107" s="58">
        <v>247.53</v>
      </c>
      <c r="J107" s="58">
        <f t="shared" si="21"/>
        <v>267.73315106999996</v>
      </c>
      <c r="K107" s="58">
        <f t="shared" si="20"/>
        <v>1338.66575535</v>
      </c>
      <c r="M107" s="22">
        <f t="shared" si="17"/>
        <v>247.53</v>
      </c>
    </row>
    <row r="108" spans="1:13" ht="30" customHeight="1" outlineLevel="1">
      <c r="A108" s="18"/>
      <c r="B108" s="73" t="s">
        <v>187</v>
      </c>
      <c r="C108" s="73"/>
      <c r="D108" s="73" t="s">
        <v>4</v>
      </c>
      <c r="E108" s="65" t="s">
        <v>625</v>
      </c>
      <c r="F108" s="53" t="s">
        <v>88</v>
      </c>
      <c r="G108" s="56">
        <v>8</v>
      </c>
      <c r="H108" s="56">
        <f t="shared" si="19"/>
        <v>425.67679</v>
      </c>
      <c r="I108" s="58">
        <v>502.57</v>
      </c>
      <c r="J108" s="58">
        <f t="shared" si="21"/>
        <v>543.58926083</v>
      </c>
      <c r="K108" s="58">
        <f t="shared" si="20"/>
        <v>4348.71408664</v>
      </c>
      <c r="M108" s="22">
        <f t="shared" si="17"/>
        <v>502.57</v>
      </c>
    </row>
    <row r="109" spans="1:13" ht="19.5" customHeight="1" outlineLevel="1">
      <c r="A109" s="18"/>
      <c r="B109" s="73" t="s">
        <v>628</v>
      </c>
      <c r="C109" s="73"/>
      <c r="D109" s="73" t="s">
        <v>4</v>
      </c>
      <c r="E109" s="65" t="s">
        <v>690</v>
      </c>
      <c r="F109" s="53" t="s">
        <v>93</v>
      </c>
      <c r="G109" s="56">
        <v>15.4</v>
      </c>
      <c r="H109" s="56">
        <f t="shared" si="19"/>
        <v>232.85724000000002</v>
      </c>
      <c r="I109" s="58">
        <v>274.92</v>
      </c>
      <c r="J109" s="58">
        <f t="shared" si="21"/>
        <v>297.35869548000005</v>
      </c>
      <c r="K109" s="58">
        <f t="shared" si="20"/>
        <v>4579.3239103920005</v>
      </c>
      <c r="M109" s="22">
        <f t="shared" si="17"/>
        <v>274.92</v>
      </c>
    </row>
    <row r="110" spans="1:13" ht="19.5" customHeight="1" outlineLevel="1">
      <c r="A110" s="18"/>
      <c r="B110" s="77"/>
      <c r="C110" s="73"/>
      <c r="D110" s="73"/>
      <c r="E110" s="74" t="s">
        <v>201</v>
      </c>
      <c r="F110" s="73"/>
      <c r="G110" s="56">
        <v>0</v>
      </c>
      <c r="H110" s="56">
        <f t="shared" si="19"/>
        <v>0</v>
      </c>
      <c r="I110" s="58"/>
      <c r="J110" s="58">
        <f t="shared" si="21"/>
        <v>0</v>
      </c>
      <c r="K110" s="58">
        <f t="shared" si="20"/>
        <v>0</v>
      </c>
      <c r="M110" s="22">
        <f t="shared" si="17"/>
        <v>0</v>
      </c>
    </row>
    <row r="111" spans="1:13" ht="19.5" customHeight="1" outlineLevel="1">
      <c r="A111" s="18"/>
      <c r="B111" s="73" t="s">
        <v>587</v>
      </c>
      <c r="C111" s="73" t="s">
        <v>421</v>
      </c>
      <c r="D111" s="73" t="s">
        <v>92</v>
      </c>
      <c r="E111" s="65" t="s">
        <v>172</v>
      </c>
      <c r="F111" s="53" t="s">
        <v>88</v>
      </c>
      <c r="G111" s="56">
        <v>31</v>
      </c>
      <c r="H111" s="56">
        <f t="shared" si="19"/>
        <v>50.82</v>
      </c>
      <c r="I111" s="58">
        <v>60</v>
      </c>
      <c r="J111" s="58">
        <f t="shared" si="21"/>
        <v>64.89714</v>
      </c>
      <c r="K111" s="58">
        <f t="shared" si="20"/>
        <v>2011.8113399999997</v>
      </c>
      <c r="M111" s="22">
        <f t="shared" si="17"/>
        <v>60</v>
      </c>
    </row>
    <row r="112" spans="1:13" ht="19.5" customHeight="1" outlineLevel="1">
      <c r="A112" s="18"/>
      <c r="B112" s="73"/>
      <c r="C112" s="73"/>
      <c r="D112" s="73"/>
      <c r="E112" s="74" t="s">
        <v>395</v>
      </c>
      <c r="F112" s="73"/>
      <c r="G112" s="56">
        <v>0</v>
      </c>
      <c r="H112" s="56">
        <f t="shared" si="19"/>
        <v>0</v>
      </c>
      <c r="I112" s="58"/>
      <c r="J112" s="58">
        <f t="shared" si="21"/>
        <v>0</v>
      </c>
      <c r="K112" s="58">
        <f t="shared" si="20"/>
        <v>0</v>
      </c>
      <c r="M112" s="22">
        <f t="shared" si="17"/>
        <v>0</v>
      </c>
    </row>
    <row r="113" spans="1:13" ht="27.75" customHeight="1" outlineLevel="1">
      <c r="A113" s="18"/>
      <c r="B113" s="73" t="s">
        <v>376</v>
      </c>
      <c r="C113" s="73" t="s">
        <v>396</v>
      </c>
      <c r="D113" s="73" t="s">
        <v>92</v>
      </c>
      <c r="E113" s="65" t="s">
        <v>1021</v>
      </c>
      <c r="F113" s="73" t="s">
        <v>93</v>
      </c>
      <c r="G113" s="56">
        <v>2.1</v>
      </c>
      <c r="H113" s="56">
        <f t="shared" si="19"/>
        <v>247.78138</v>
      </c>
      <c r="I113" s="58">
        <v>292.54</v>
      </c>
      <c r="J113" s="58">
        <f t="shared" si="21"/>
        <v>316.41682226</v>
      </c>
      <c r="K113" s="58">
        <f t="shared" si="20"/>
        <v>664.4753267460001</v>
      </c>
      <c r="M113" s="22">
        <f t="shared" si="17"/>
        <v>292.54</v>
      </c>
    </row>
    <row r="114" spans="1:13" ht="27.75" customHeight="1" outlineLevel="1">
      <c r="A114" s="18"/>
      <c r="B114" s="73" t="s">
        <v>512</v>
      </c>
      <c r="C114" s="73" t="s">
        <v>396</v>
      </c>
      <c r="D114" s="73" t="s">
        <v>92</v>
      </c>
      <c r="E114" s="65" t="s">
        <v>626</v>
      </c>
      <c r="F114" s="73" t="s">
        <v>93</v>
      </c>
      <c r="G114" s="56">
        <v>1.68</v>
      </c>
      <c r="H114" s="56">
        <f t="shared" si="19"/>
        <v>247.78138</v>
      </c>
      <c r="I114" s="58">
        <v>292.54</v>
      </c>
      <c r="J114" s="58">
        <f t="shared" si="21"/>
        <v>316.41682226</v>
      </c>
      <c r="K114" s="58">
        <f t="shared" si="20"/>
        <v>531.5802613968</v>
      </c>
      <c r="M114" s="22">
        <f t="shared" si="17"/>
        <v>292.54</v>
      </c>
    </row>
    <row r="115" spans="1:13" ht="27.75" customHeight="1" outlineLevel="1">
      <c r="A115" s="18"/>
      <c r="B115" s="73" t="s">
        <v>377</v>
      </c>
      <c r="C115" s="73" t="s">
        <v>396</v>
      </c>
      <c r="D115" s="73" t="s">
        <v>92</v>
      </c>
      <c r="E115" s="65" t="s">
        <v>627</v>
      </c>
      <c r="F115" s="73" t="s">
        <v>93</v>
      </c>
      <c r="G115" s="56">
        <v>3.36</v>
      </c>
      <c r="H115" s="56">
        <f t="shared" si="19"/>
        <v>247.78138</v>
      </c>
      <c r="I115" s="58">
        <v>292.54</v>
      </c>
      <c r="J115" s="58">
        <f t="shared" si="21"/>
        <v>316.41682226</v>
      </c>
      <c r="K115" s="58">
        <f t="shared" si="20"/>
        <v>1063.1605227936</v>
      </c>
      <c r="M115" s="22">
        <f t="shared" si="17"/>
        <v>292.54</v>
      </c>
    </row>
    <row r="116" spans="1:13" ht="30" customHeight="1" outlineLevel="1">
      <c r="A116" s="18"/>
      <c r="B116" s="73" t="s">
        <v>378</v>
      </c>
      <c r="C116" s="73">
        <v>68050</v>
      </c>
      <c r="D116" s="73" t="s">
        <v>92</v>
      </c>
      <c r="E116" s="65" t="s">
        <v>685</v>
      </c>
      <c r="F116" s="73" t="s">
        <v>93</v>
      </c>
      <c r="G116" s="56">
        <v>66.15</v>
      </c>
      <c r="H116" s="56">
        <f t="shared" si="19"/>
        <v>187.85612999999998</v>
      </c>
      <c r="I116" s="58">
        <v>221.79</v>
      </c>
      <c r="J116" s="58">
        <f t="shared" si="21"/>
        <v>239.89227800999998</v>
      </c>
      <c r="K116" s="58">
        <f t="shared" si="20"/>
        <v>15868.874190361501</v>
      </c>
      <c r="M116" s="22">
        <f t="shared" si="17"/>
        <v>221.79</v>
      </c>
    </row>
    <row r="117" spans="1:13" ht="28.5" customHeight="1" outlineLevel="1">
      <c r="A117" s="18"/>
      <c r="B117" s="73" t="s">
        <v>379</v>
      </c>
      <c r="C117" s="73" t="s">
        <v>396</v>
      </c>
      <c r="D117" s="73" t="s">
        <v>92</v>
      </c>
      <c r="E117" s="65" t="s">
        <v>686</v>
      </c>
      <c r="F117" s="73" t="s">
        <v>93</v>
      </c>
      <c r="G117" s="56">
        <v>2.22</v>
      </c>
      <c r="H117" s="56">
        <f t="shared" si="19"/>
        <v>247.78138</v>
      </c>
      <c r="I117" s="58">
        <v>292.54</v>
      </c>
      <c r="J117" s="58">
        <f t="shared" si="21"/>
        <v>316.41682226</v>
      </c>
      <c r="K117" s="58">
        <f t="shared" si="20"/>
        <v>702.4453454172001</v>
      </c>
      <c r="M117" s="22">
        <f t="shared" si="17"/>
        <v>292.54</v>
      </c>
    </row>
    <row r="118" spans="1:13" s="10" customFormat="1" ht="19.5" customHeight="1" outlineLevel="1">
      <c r="A118" s="18"/>
      <c r="B118" s="30"/>
      <c r="C118" s="30"/>
      <c r="D118" s="30"/>
      <c r="E118" s="70" t="s">
        <v>186</v>
      </c>
      <c r="F118" s="70"/>
      <c r="G118" s="56">
        <v>0</v>
      </c>
      <c r="H118" s="56">
        <f t="shared" si="19"/>
        <v>0</v>
      </c>
      <c r="I118" s="58"/>
      <c r="J118" s="58">
        <f t="shared" si="21"/>
        <v>0</v>
      </c>
      <c r="K118" s="58">
        <f t="shared" si="20"/>
        <v>0</v>
      </c>
      <c r="L118" s="1"/>
      <c r="M118" s="22">
        <f t="shared" si="17"/>
        <v>0</v>
      </c>
    </row>
    <row r="119" spans="1:13" s="10" customFormat="1" ht="30" customHeight="1" outlineLevel="1">
      <c r="A119" s="18"/>
      <c r="B119" s="73" t="s">
        <v>380</v>
      </c>
      <c r="C119" s="73" t="s">
        <v>214</v>
      </c>
      <c r="D119" s="73" t="s">
        <v>92</v>
      </c>
      <c r="E119" s="65" t="s">
        <v>687</v>
      </c>
      <c r="F119" s="53" t="s">
        <v>88</v>
      </c>
      <c r="G119" s="56">
        <v>1</v>
      </c>
      <c r="H119" s="56">
        <f t="shared" si="19"/>
        <v>1321.7435</v>
      </c>
      <c r="I119" s="58">
        <v>1560.5</v>
      </c>
      <c r="J119" s="58">
        <f t="shared" si="21"/>
        <v>1687.8664495</v>
      </c>
      <c r="K119" s="58">
        <f t="shared" si="20"/>
        <v>1687.8664495</v>
      </c>
      <c r="L119" s="1"/>
      <c r="M119" s="22">
        <f t="shared" si="17"/>
        <v>1560.5</v>
      </c>
    </row>
    <row r="120" spans="1:13" s="10" customFormat="1" ht="19.5" customHeight="1" outlineLevel="1">
      <c r="A120" s="18"/>
      <c r="B120" s="30"/>
      <c r="C120" s="30"/>
      <c r="D120" s="30"/>
      <c r="E120" s="70" t="s">
        <v>188</v>
      </c>
      <c r="F120" s="70"/>
      <c r="G120" s="56">
        <v>0</v>
      </c>
      <c r="H120" s="56">
        <f t="shared" si="19"/>
        <v>0</v>
      </c>
      <c r="I120" s="58"/>
      <c r="J120" s="58">
        <f t="shared" si="21"/>
        <v>0</v>
      </c>
      <c r="K120" s="58">
        <f t="shared" si="20"/>
        <v>0</v>
      </c>
      <c r="L120" s="1"/>
      <c r="M120" s="22">
        <f t="shared" si="17"/>
        <v>0</v>
      </c>
    </row>
    <row r="121" spans="1:13" s="10" customFormat="1" ht="30" customHeight="1" outlineLevel="1">
      <c r="A121" s="18"/>
      <c r="B121" s="73" t="s">
        <v>381</v>
      </c>
      <c r="C121" s="73">
        <v>68052</v>
      </c>
      <c r="D121" s="73" t="s">
        <v>92</v>
      </c>
      <c r="E121" s="65" t="s">
        <v>568</v>
      </c>
      <c r="F121" s="73" t="s">
        <v>93</v>
      </c>
      <c r="G121" s="56">
        <v>0.88</v>
      </c>
      <c r="H121" s="56">
        <f t="shared" si="19"/>
        <v>270.11677000000003</v>
      </c>
      <c r="I121" s="58">
        <v>318.91</v>
      </c>
      <c r="J121" s="58">
        <f t="shared" si="21"/>
        <v>344.93911529</v>
      </c>
      <c r="K121" s="58">
        <f t="shared" si="20"/>
        <v>303.5464214552</v>
      </c>
      <c r="L121" s="1"/>
      <c r="M121" s="22">
        <f t="shared" si="17"/>
        <v>318.91</v>
      </c>
    </row>
    <row r="122" spans="1:13" s="10" customFormat="1" ht="30" customHeight="1" outlineLevel="1">
      <c r="A122" s="18"/>
      <c r="B122" s="73" t="s">
        <v>382</v>
      </c>
      <c r="C122" s="73">
        <v>68052</v>
      </c>
      <c r="D122" s="73" t="s">
        <v>92</v>
      </c>
      <c r="E122" s="65" t="s">
        <v>691</v>
      </c>
      <c r="F122" s="73" t="s">
        <v>93</v>
      </c>
      <c r="G122" s="56">
        <v>2.15</v>
      </c>
      <c r="H122" s="56">
        <f t="shared" si="19"/>
        <v>270.11677000000003</v>
      </c>
      <c r="I122" s="58">
        <v>318.91</v>
      </c>
      <c r="J122" s="58">
        <f t="shared" si="21"/>
        <v>344.93911529</v>
      </c>
      <c r="K122" s="58">
        <f t="shared" si="20"/>
        <v>741.6190978735</v>
      </c>
      <c r="L122" s="1"/>
      <c r="M122" s="22">
        <f t="shared" si="17"/>
        <v>318.91</v>
      </c>
    </row>
    <row r="123" spans="1:13" s="10" customFormat="1" ht="19.5" customHeight="1" outlineLevel="1">
      <c r="A123" s="18"/>
      <c r="B123" s="73" t="s">
        <v>383</v>
      </c>
      <c r="C123" s="73">
        <v>85010</v>
      </c>
      <c r="D123" s="73" t="s">
        <v>92</v>
      </c>
      <c r="E123" s="65" t="s">
        <v>632</v>
      </c>
      <c r="F123" s="73" t="s">
        <v>93</v>
      </c>
      <c r="G123" s="56">
        <v>1.61</v>
      </c>
      <c r="H123" s="56">
        <f t="shared" si="19"/>
        <v>237.75289999999998</v>
      </c>
      <c r="I123" s="58">
        <v>280.7</v>
      </c>
      <c r="J123" s="58">
        <f t="shared" si="21"/>
        <v>303.61045329999996</v>
      </c>
      <c r="K123" s="58">
        <f t="shared" si="20"/>
        <v>488.81282981299995</v>
      </c>
      <c r="L123" s="1"/>
      <c r="M123" s="22">
        <f t="shared" si="17"/>
        <v>280.7</v>
      </c>
    </row>
    <row r="124" spans="1:13" s="10" customFormat="1" ht="30" customHeight="1" outlineLevel="1">
      <c r="A124" s="18"/>
      <c r="B124" s="73" t="s">
        <v>384</v>
      </c>
      <c r="C124" s="73">
        <v>68052</v>
      </c>
      <c r="D124" s="73" t="s">
        <v>92</v>
      </c>
      <c r="E124" s="65" t="s">
        <v>692</v>
      </c>
      <c r="F124" s="73" t="s">
        <v>93</v>
      </c>
      <c r="G124" s="56">
        <v>2.73</v>
      </c>
      <c r="H124" s="56">
        <f t="shared" si="19"/>
        <v>270.11677000000003</v>
      </c>
      <c r="I124" s="58">
        <v>318.91</v>
      </c>
      <c r="J124" s="58">
        <f t="shared" si="21"/>
        <v>344.93911529</v>
      </c>
      <c r="K124" s="58">
        <f t="shared" si="20"/>
        <v>941.6837847417</v>
      </c>
      <c r="L124" s="1"/>
      <c r="M124" s="22">
        <f t="shared" si="17"/>
        <v>318.91</v>
      </c>
    </row>
    <row r="125" spans="1:13" s="10" customFormat="1" ht="30" customHeight="1" outlineLevel="1">
      <c r="A125" s="18"/>
      <c r="B125" s="73" t="s">
        <v>385</v>
      </c>
      <c r="C125" s="73" t="s">
        <v>422</v>
      </c>
      <c r="D125" s="73" t="s">
        <v>92</v>
      </c>
      <c r="E125" s="65" t="s">
        <v>581</v>
      </c>
      <c r="F125" s="73" t="s">
        <v>93</v>
      </c>
      <c r="G125" s="56">
        <v>1.05</v>
      </c>
      <c r="H125" s="56">
        <f t="shared" si="19"/>
        <v>288.00541</v>
      </c>
      <c r="I125" s="58">
        <v>340.03</v>
      </c>
      <c r="J125" s="58">
        <f t="shared" si="21"/>
        <v>367.78290856999996</v>
      </c>
      <c r="K125" s="58">
        <f t="shared" si="20"/>
        <v>386.17205399849996</v>
      </c>
      <c r="L125" s="1"/>
      <c r="M125" s="22">
        <f t="shared" si="17"/>
        <v>340.03</v>
      </c>
    </row>
    <row r="126" spans="1:13" s="10" customFormat="1" ht="30" customHeight="1" outlineLevel="1">
      <c r="A126" s="18"/>
      <c r="B126" s="73" t="s">
        <v>386</v>
      </c>
      <c r="C126" s="73" t="s">
        <v>422</v>
      </c>
      <c r="D126" s="73" t="s">
        <v>92</v>
      </c>
      <c r="E126" s="65" t="s">
        <v>582</v>
      </c>
      <c r="F126" s="73" t="s">
        <v>93</v>
      </c>
      <c r="G126" s="56">
        <v>12.6</v>
      </c>
      <c r="H126" s="56">
        <f t="shared" si="19"/>
        <v>288.00541</v>
      </c>
      <c r="I126" s="58">
        <v>340.03</v>
      </c>
      <c r="J126" s="58">
        <f t="shared" si="21"/>
        <v>367.78290856999996</v>
      </c>
      <c r="K126" s="58">
        <f t="shared" si="20"/>
        <v>4634.064647982</v>
      </c>
      <c r="L126" s="1"/>
      <c r="M126" s="22">
        <f t="shared" si="17"/>
        <v>340.03</v>
      </c>
    </row>
    <row r="127" spans="1:13" s="10" customFormat="1" ht="30" customHeight="1" outlineLevel="1">
      <c r="A127" s="18"/>
      <c r="B127" s="73" t="s">
        <v>387</v>
      </c>
      <c r="C127" s="73" t="s">
        <v>422</v>
      </c>
      <c r="D127" s="73" t="s">
        <v>92</v>
      </c>
      <c r="E127" s="65" t="s">
        <v>583</v>
      </c>
      <c r="F127" s="73" t="s">
        <v>93</v>
      </c>
      <c r="G127" s="56">
        <v>8.4</v>
      </c>
      <c r="H127" s="56">
        <f t="shared" si="19"/>
        <v>288.00541</v>
      </c>
      <c r="I127" s="58">
        <v>340.03</v>
      </c>
      <c r="J127" s="58">
        <f t="shared" si="21"/>
        <v>367.78290856999996</v>
      </c>
      <c r="K127" s="58">
        <f t="shared" si="20"/>
        <v>3089.3764319879997</v>
      </c>
      <c r="L127" s="1"/>
      <c r="M127" s="22">
        <f t="shared" si="17"/>
        <v>340.03</v>
      </c>
    </row>
    <row r="128" spans="1:13" s="10" customFormat="1" ht="30" customHeight="1" outlineLevel="1">
      <c r="A128" s="18"/>
      <c r="B128" s="73" t="s">
        <v>388</v>
      </c>
      <c r="C128" s="73" t="s">
        <v>422</v>
      </c>
      <c r="D128" s="73" t="s">
        <v>92</v>
      </c>
      <c r="E128" s="65" t="s">
        <v>584</v>
      </c>
      <c r="F128" s="73" t="s">
        <v>93</v>
      </c>
      <c r="G128" s="56">
        <v>6.3</v>
      </c>
      <c r="H128" s="56">
        <f t="shared" si="19"/>
        <v>288.00541</v>
      </c>
      <c r="I128" s="58">
        <v>340.03</v>
      </c>
      <c r="J128" s="58">
        <f t="shared" si="21"/>
        <v>367.78290856999996</v>
      </c>
      <c r="K128" s="58">
        <f t="shared" si="20"/>
        <v>2317.032323991</v>
      </c>
      <c r="L128" s="1"/>
      <c r="M128" s="22">
        <f t="shared" si="17"/>
        <v>340.03</v>
      </c>
    </row>
    <row r="129" spans="1:13" s="10" customFormat="1" ht="30" customHeight="1" outlineLevel="1">
      <c r="A129" s="18"/>
      <c r="B129" s="73" t="s">
        <v>389</v>
      </c>
      <c r="C129" s="73" t="s">
        <v>422</v>
      </c>
      <c r="D129" s="73" t="s">
        <v>92</v>
      </c>
      <c r="E129" s="65" t="s">
        <v>693</v>
      </c>
      <c r="F129" s="73" t="s">
        <v>93</v>
      </c>
      <c r="G129" s="56">
        <v>1.05</v>
      </c>
      <c r="H129" s="56">
        <f t="shared" si="19"/>
        <v>288.00541</v>
      </c>
      <c r="I129" s="58">
        <v>340.03</v>
      </c>
      <c r="J129" s="58">
        <f t="shared" si="21"/>
        <v>367.78290856999996</v>
      </c>
      <c r="K129" s="58">
        <f t="shared" si="20"/>
        <v>386.17205399849996</v>
      </c>
      <c r="L129" s="1"/>
      <c r="M129" s="22">
        <f t="shared" si="17"/>
        <v>340.03</v>
      </c>
    </row>
    <row r="130" spans="1:13" s="10" customFormat="1" ht="30" customHeight="1" outlineLevel="1">
      <c r="A130" s="18"/>
      <c r="B130" s="73" t="s">
        <v>390</v>
      </c>
      <c r="C130" s="73" t="s">
        <v>422</v>
      </c>
      <c r="D130" s="73" t="s">
        <v>92</v>
      </c>
      <c r="E130" s="65" t="s">
        <v>585</v>
      </c>
      <c r="F130" s="73" t="s">
        <v>93</v>
      </c>
      <c r="G130" s="56">
        <v>5.25</v>
      </c>
      <c r="H130" s="56">
        <f t="shared" si="19"/>
        <v>288.00541</v>
      </c>
      <c r="I130" s="58">
        <v>340.03</v>
      </c>
      <c r="J130" s="58">
        <f t="shared" si="21"/>
        <v>367.78290856999996</v>
      </c>
      <c r="K130" s="58">
        <f t="shared" si="20"/>
        <v>1930.8602699924998</v>
      </c>
      <c r="L130" s="1"/>
      <c r="M130" s="22">
        <f t="shared" si="17"/>
        <v>340.03</v>
      </c>
    </row>
    <row r="131" spans="1:13" s="10" customFormat="1" ht="30" customHeight="1" outlineLevel="1">
      <c r="A131" s="18"/>
      <c r="B131" s="73" t="s">
        <v>391</v>
      </c>
      <c r="C131" s="73" t="s">
        <v>422</v>
      </c>
      <c r="D131" s="73" t="s">
        <v>92</v>
      </c>
      <c r="E131" s="65" t="s">
        <v>586</v>
      </c>
      <c r="F131" s="73" t="s">
        <v>93</v>
      </c>
      <c r="G131" s="56">
        <v>4.2</v>
      </c>
      <c r="H131" s="56">
        <f t="shared" si="19"/>
        <v>288.00541</v>
      </c>
      <c r="I131" s="58">
        <v>340.03</v>
      </c>
      <c r="J131" s="58">
        <f t="shared" si="21"/>
        <v>367.78290856999996</v>
      </c>
      <c r="K131" s="58">
        <f t="shared" si="20"/>
        <v>1544.6882159939998</v>
      </c>
      <c r="L131" s="1"/>
      <c r="M131" s="22">
        <f t="shared" si="17"/>
        <v>340.03</v>
      </c>
    </row>
    <row r="132" spans="1:13" s="10" customFormat="1" ht="30" customHeight="1" outlineLevel="1">
      <c r="A132" s="18"/>
      <c r="B132" s="73" t="s">
        <v>392</v>
      </c>
      <c r="C132" s="73" t="s">
        <v>422</v>
      </c>
      <c r="D132" s="73" t="s">
        <v>92</v>
      </c>
      <c r="E132" s="65" t="s">
        <v>694</v>
      </c>
      <c r="F132" s="73" t="s">
        <v>93</v>
      </c>
      <c r="G132" s="56">
        <v>16.8</v>
      </c>
      <c r="H132" s="56">
        <f t="shared" si="19"/>
        <v>288.00541</v>
      </c>
      <c r="I132" s="58">
        <v>340.03</v>
      </c>
      <c r="J132" s="58">
        <f t="shared" si="21"/>
        <v>367.78290856999996</v>
      </c>
      <c r="K132" s="58">
        <f t="shared" si="20"/>
        <v>6178.752863975999</v>
      </c>
      <c r="L132" s="1"/>
      <c r="M132" s="22">
        <f t="shared" si="17"/>
        <v>340.03</v>
      </c>
    </row>
    <row r="133" spans="1:13" s="10" customFormat="1" ht="19.5" customHeight="1" outlineLevel="1">
      <c r="A133" s="18"/>
      <c r="B133" s="73" t="s">
        <v>393</v>
      </c>
      <c r="C133" s="73"/>
      <c r="D133" s="73" t="s">
        <v>4</v>
      </c>
      <c r="E133" s="65" t="s">
        <v>405</v>
      </c>
      <c r="F133" s="73" t="s">
        <v>93</v>
      </c>
      <c r="G133" s="56">
        <v>1.88</v>
      </c>
      <c r="H133" s="56">
        <f t="shared" si="19"/>
        <v>2.32925</v>
      </c>
      <c r="I133" s="80">
        <v>2.75</v>
      </c>
      <c r="J133" s="58">
        <f t="shared" si="21"/>
        <v>2.97445225</v>
      </c>
      <c r="K133" s="58">
        <f t="shared" si="20"/>
        <v>5.59197023</v>
      </c>
      <c r="L133" s="1"/>
      <c r="M133" s="22">
        <f t="shared" si="17"/>
        <v>2.75</v>
      </c>
    </row>
    <row r="134" spans="1:13" ht="19.5" customHeight="1" outlineLevel="1">
      <c r="A134" s="18"/>
      <c r="B134" s="77"/>
      <c r="C134" s="77"/>
      <c r="D134" s="77"/>
      <c r="E134" s="74" t="s">
        <v>32</v>
      </c>
      <c r="F134" s="73"/>
      <c r="G134" s="56">
        <v>0</v>
      </c>
      <c r="H134" s="56">
        <f t="shared" si="19"/>
        <v>0</v>
      </c>
      <c r="I134" s="58"/>
      <c r="J134" s="58">
        <f>I134+(I134*27.7%)</f>
        <v>0</v>
      </c>
      <c r="K134" s="58">
        <f t="shared" si="20"/>
        <v>0</v>
      </c>
      <c r="M134" s="22">
        <f t="shared" si="17"/>
        <v>0</v>
      </c>
    </row>
    <row r="135" spans="1:13" ht="19.5" customHeight="1" outlineLevel="1">
      <c r="A135" s="18"/>
      <c r="B135" s="73" t="s">
        <v>629</v>
      </c>
      <c r="C135" s="73">
        <v>72118</v>
      </c>
      <c r="D135" s="73" t="s">
        <v>92</v>
      </c>
      <c r="E135" s="65" t="s">
        <v>500</v>
      </c>
      <c r="F135" s="73" t="s">
        <v>93</v>
      </c>
      <c r="G135" s="56">
        <v>9.46</v>
      </c>
      <c r="H135" s="56">
        <f t="shared" si="19"/>
        <v>104.48592</v>
      </c>
      <c r="I135" s="58">
        <v>123.36</v>
      </c>
      <c r="J135" s="58">
        <f>I135+(I135*27.7%)</f>
        <v>157.53072</v>
      </c>
      <c r="K135" s="58">
        <f t="shared" si="20"/>
        <v>1490.2406112</v>
      </c>
      <c r="M135" s="22">
        <f t="shared" si="17"/>
        <v>123.36</v>
      </c>
    </row>
    <row r="136" spans="1:13" ht="19.5" customHeight="1" outlineLevel="1">
      <c r="A136" s="18"/>
      <c r="B136" s="73" t="s">
        <v>979</v>
      </c>
      <c r="C136" s="73">
        <v>85005</v>
      </c>
      <c r="D136" s="73" t="s">
        <v>92</v>
      </c>
      <c r="E136" s="65" t="s">
        <v>951</v>
      </c>
      <c r="F136" s="73" t="s">
        <v>93</v>
      </c>
      <c r="G136" s="56">
        <v>12</v>
      </c>
      <c r="H136" s="56">
        <f t="shared" si="19"/>
        <v>210.36939</v>
      </c>
      <c r="I136" s="58">
        <v>248.37</v>
      </c>
      <c r="J136" s="58">
        <f aca="true" t="shared" si="22" ref="J136:J141">H136+(H136*27.7%)</f>
        <v>268.64171103</v>
      </c>
      <c r="K136" s="58">
        <f t="shared" si="20"/>
        <v>3223.70053236</v>
      </c>
      <c r="M136" s="22">
        <f t="shared" si="17"/>
        <v>248.37</v>
      </c>
    </row>
    <row r="137" spans="1:13" ht="19.5" customHeight="1" outlineLevel="1">
      <c r="A137" s="18"/>
      <c r="B137" s="77"/>
      <c r="C137" s="73"/>
      <c r="D137" s="73"/>
      <c r="E137" s="74" t="s">
        <v>194</v>
      </c>
      <c r="F137" s="73"/>
      <c r="G137" s="56">
        <v>0</v>
      </c>
      <c r="H137" s="56">
        <f t="shared" si="19"/>
        <v>0</v>
      </c>
      <c r="I137" s="58"/>
      <c r="J137" s="58">
        <f t="shared" si="22"/>
        <v>0</v>
      </c>
      <c r="K137" s="58">
        <f t="shared" si="20"/>
        <v>0</v>
      </c>
      <c r="M137" s="22">
        <f t="shared" si="17"/>
        <v>0</v>
      </c>
    </row>
    <row r="138" spans="1:13" ht="19.5" customHeight="1" outlineLevel="1">
      <c r="A138" s="18"/>
      <c r="B138" s="73" t="s">
        <v>630</v>
      </c>
      <c r="C138" s="73"/>
      <c r="D138" s="73" t="s">
        <v>4</v>
      </c>
      <c r="E138" s="65" t="s">
        <v>683</v>
      </c>
      <c r="F138" s="73" t="s">
        <v>93</v>
      </c>
      <c r="G138" s="56">
        <v>112.15</v>
      </c>
      <c r="H138" s="56">
        <f t="shared" si="19"/>
        <v>3.56587</v>
      </c>
      <c r="I138" s="58">
        <v>4.21</v>
      </c>
      <c r="J138" s="58">
        <f t="shared" si="22"/>
        <v>4.55361599</v>
      </c>
      <c r="K138" s="58">
        <f t="shared" si="20"/>
        <v>510.68803327850003</v>
      </c>
      <c r="M138" s="22">
        <f t="shared" si="17"/>
        <v>4.21</v>
      </c>
    </row>
    <row r="139" spans="1:13" ht="30" customHeight="1" outlineLevel="1">
      <c r="A139" s="18"/>
      <c r="B139" s="73" t="s">
        <v>631</v>
      </c>
      <c r="C139" s="73"/>
      <c r="D139" s="73" t="s">
        <v>4</v>
      </c>
      <c r="E139" s="65" t="s">
        <v>889</v>
      </c>
      <c r="F139" s="73" t="s">
        <v>93</v>
      </c>
      <c r="G139" s="56">
        <v>5.46</v>
      </c>
      <c r="H139" s="56">
        <f t="shared" si="19"/>
        <v>194.35262</v>
      </c>
      <c r="I139" s="58">
        <v>229.46</v>
      </c>
      <c r="J139" s="58">
        <f t="shared" si="22"/>
        <v>248.18829574</v>
      </c>
      <c r="K139" s="58">
        <f t="shared" si="20"/>
        <v>1355.1080947404</v>
      </c>
      <c r="M139" s="22">
        <f t="shared" si="17"/>
        <v>229.46</v>
      </c>
    </row>
    <row r="140" spans="1:13" ht="30" customHeight="1" outlineLevel="1">
      <c r="A140" s="18"/>
      <c r="B140" s="73" t="s">
        <v>892</v>
      </c>
      <c r="C140" s="73" t="s">
        <v>589</v>
      </c>
      <c r="D140" s="73" t="s">
        <v>114</v>
      </c>
      <c r="E140" s="65" t="s">
        <v>891</v>
      </c>
      <c r="F140" s="73" t="s">
        <v>93</v>
      </c>
      <c r="G140" s="56">
        <v>19.12</v>
      </c>
      <c r="H140" s="56">
        <f t="shared" si="19"/>
        <v>159.04966</v>
      </c>
      <c r="I140" s="58">
        <v>187.78</v>
      </c>
      <c r="J140" s="58">
        <f t="shared" si="22"/>
        <v>203.10641582</v>
      </c>
      <c r="K140" s="58">
        <f t="shared" si="20"/>
        <v>3883.3946704784003</v>
      </c>
      <c r="M140" s="22">
        <f t="shared" si="17"/>
        <v>187.78</v>
      </c>
    </row>
    <row r="141" spans="1:13" ht="30" customHeight="1" outlineLevel="1">
      <c r="A141" s="18"/>
      <c r="B141" s="73" t="s">
        <v>893</v>
      </c>
      <c r="C141" s="73" t="s">
        <v>589</v>
      </c>
      <c r="D141" s="73" t="s">
        <v>114</v>
      </c>
      <c r="E141" s="65" t="s">
        <v>890</v>
      </c>
      <c r="F141" s="73" t="s">
        <v>93</v>
      </c>
      <c r="G141" s="56">
        <v>99.9</v>
      </c>
      <c r="H141" s="56">
        <f t="shared" si="19"/>
        <v>159.04966</v>
      </c>
      <c r="I141" s="58">
        <v>187.78</v>
      </c>
      <c r="J141" s="58">
        <f t="shared" si="22"/>
        <v>203.10641582</v>
      </c>
      <c r="K141" s="58">
        <f t="shared" si="20"/>
        <v>20290.330940418</v>
      </c>
      <c r="M141" s="22">
        <f t="shared" si="17"/>
        <v>187.78</v>
      </c>
    </row>
    <row r="142" spans="1:13" ht="19.5" customHeight="1" outlineLevel="1">
      <c r="A142" s="18"/>
      <c r="B142" s="67"/>
      <c r="C142" s="68"/>
      <c r="D142" s="68"/>
      <c r="E142" s="68"/>
      <c r="F142" s="68"/>
      <c r="G142" s="68"/>
      <c r="H142" s="56"/>
      <c r="I142" s="69" t="s">
        <v>250</v>
      </c>
      <c r="J142" s="70"/>
      <c r="K142" s="158">
        <f>SUM(K103:K141)</f>
        <v>93022.70027845631</v>
      </c>
      <c r="M142" s="22" t="str">
        <f t="shared" si="17"/>
        <v>Subtotal </v>
      </c>
    </row>
    <row r="143" spans="1:13" ht="19.5" customHeight="1">
      <c r="A143" s="18"/>
      <c r="B143" s="48"/>
      <c r="C143" s="48"/>
      <c r="D143" s="48"/>
      <c r="E143" s="49"/>
      <c r="F143" s="48"/>
      <c r="G143" s="50"/>
      <c r="H143" s="56"/>
      <c r="I143" s="51"/>
      <c r="J143" s="52"/>
      <c r="K143" s="72"/>
      <c r="M143" s="22">
        <f t="shared" si="17"/>
        <v>0</v>
      </c>
    </row>
    <row r="144" spans="1:13" s="17" customFormat="1" ht="19.5" customHeight="1">
      <c r="A144" s="128"/>
      <c r="B144" s="86">
        <v>7</v>
      </c>
      <c r="C144" s="153"/>
      <c r="D144" s="153"/>
      <c r="E144" s="87" t="s">
        <v>243</v>
      </c>
      <c r="F144" s="87"/>
      <c r="G144" s="129"/>
      <c r="H144" s="56"/>
      <c r="I144" s="129"/>
      <c r="J144" s="87"/>
      <c r="K144" s="155">
        <f>K151</f>
        <v>164678.955596463</v>
      </c>
      <c r="M144" s="22">
        <f t="shared" si="17"/>
        <v>0</v>
      </c>
    </row>
    <row r="145" spans="1:13" ht="19.5" customHeight="1" outlineLevel="1">
      <c r="A145" s="18"/>
      <c r="B145" s="73" t="s">
        <v>107</v>
      </c>
      <c r="C145" s="73">
        <v>72111</v>
      </c>
      <c r="D145" s="73" t="s">
        <v>92</v>
      </c>
      <c r="E145" s="65" t="s">
        <v>559</v>
      </c>
      <c r="F145" s="73" t="s">
        <v>93</v>
      </c>
      <c r="G145" s="56">
        <v>779.36</v>
      </c>
      <c r="H145" s="56">
        <f t="shared" si="19"/>
        <v>51.86181</v>
      </c>
      <c r="I145" s="58">
        <v>61.23</v>
      </c>
      <c r="J145" s="58">
        <f aca="true" t="shared" si="23" ref="J145:J150">H145+(H145*27.7%)</f>
        <v>66.22753137</v>
      </c>
      <c r="K145" s="58">
        <f aca="true" t="shared" si="24" ref="K145:K150">SUM(G145*J145)</f>
        <v>51615.0888485232</v>
      </c>
      <c r="M145" s="22">
        <f t="shared" si="17"/>
        <v>61.23</v>
      </c>
    </row>
    <row r="146" spans="1:13" ht="19.5" customHeight="1" outlineLevel="1">
      <c r="A146" s="18"/>
      <c r="B146" s="73" t="s">
        <v>108</v>
      </c>
      <c r="C146" s="73" t="s">
        <v>895</v>
      </c>
      <c r="D146" s="73" t="s">
        <v>114</v>
      </c>
      <c r="E146" s="65" t="s">
        <v>590</v>
      </c>
      <c r="F146" s="73" t="s">
        <v>93</v>
      </c>
      <c r="G146" s="56">
        <v>805.81</v>
      </c>
      <c r="H146" s="56">
        <f t="shared" si="19"/>
        <v>95.17739</v>
      </c>
      <c r="I146" s="64">
        <v>112.37</v>
      </c>
      <c r="J146" s="58">
        <f t="shared" si="23"/>
        <v>121.54152703</v>
      </c>
      <c r="K146" s="58">
        <f t="shared" si="24"/>
        <v>97939.37789604429</v>
      </c>
      <c r="M146" s="22">
        <f t="shared" si="17"/>
        <v>112.37</v>
      </c>
    </row>
    <row r="147" spans="1:13" ht="19.5" customHeight="1" outlineLevel="1">
      <c r="A147" s="18"/>
      <c r="B147" s="73" t="s">
        <v>603</v>
      </c>
      <c r="C147" s="73" t="s">
        <v>416</v>
      </c>
      <c r="D147" s="73" t="s">
        <v>92</v>
      </c>
      <c r="E147" s="65" t="s">
        <v>605</v>
      </c>
      <c r="F147" s="73" t="s">
        <v>105</v>
      </c>
      <c r="G147" s="56">
        <v>6.6</v>
      </c>
      <c r="H147" s="56">
        <f t="shared" si="19"/>
        <v>26.43487</v>
      </c>
      <c r="I147" s="58">
        <v>31.21</v>
      </c>
      <c r="J147" s="58">
        <f t="shared" si="23"/>
        <v>33.75732899</v>
      </c>
      <c r="K147" s="58">
        <f t="shared" si="24"/>
        <v>222.79837133399997</v>
      </c>
      <c r="M147" s="22">
        <f t="shared" si="17"/>
        <v>31.21</v>
      </c>
    </row>
    <row r="148" spans="1:13" s="10" customFormat="1" ht="19.5" customHeight="1" outlineLevel="1">
      <c r="A148" s="18"/>
      <c r="B148" s="73" t="s">
        <v>200</v>
      </c>
      <c r="C148" s="73">
        <v>72105</v>
      </c>
      <c r="D148" s="73" t="s">
        <v>92</v>
      </c>
      <c r="E148" s="65" t="s">
        <v>607</v>
      </c>
      <c r="F148" s="73" t="s">
        <v>93</v>
      </c>
      <c r="G148" s="56">
        <v>97.85</v>
      </c>
      <c r="H148" s="56">
        <f t="shared" si="19"/>
        <v>37.44587</v>
      </c>
      <c r="I148" s="58">
        <v>44.21</v>
      </c>
      <c r="J148" s="58">
        <f t="shared" si="23"/>
        <v>47.81837599</v>
      </c>
      <c r="K148" s="58">
        <f t="shared" si="24"/>
        <v>4679.028090621499</v>
      </c>
      <c r="L148" s="1"/>
      <c r="M148" s="22">
        <f t="shared" si="17"/>
        <v>44.21</v>
      </c>
    </row>
    <row r="149" spans="1:13" s="10" customFormat="1" ht="19.5" customHeight="1" outlineLevel="1">
      <c r="A149" s="18"/>
      <c r="B149" s="73" t="s">
        <v>189</v>
      </c>
      <c r="C149" s="73">
        <v>72107</v>
      </c>
      <c r="D149" s="73" t="s">
        <v>92</v>
      </c>
      <c r="E149" s="65" t="s">
        <v>594</v>
      </c>
      <c r="F149" s="73" t="s">
        <v>105</v>
      </c>
      <c r="G149" s="56">
        <v>214.5</v>
      </c>
      <c r="H149" s="56">
        <f t="shared" si="19"/>
        <v>19.80286</v>
      </c>
      <c r="I149" s="58">
        <v>23.38</v>
      </c>
      <c r="J149" s="58">
        <f t="shared" si="23"/>
        <v>25.288252219999997</v>
      </c>
      <c r="K149" s="58">
        <f t="shared" si="24"/>
        <v>5424.330101189999</v>
      </c>
      <c r="L149" s="1"/>
      <c r="M149" s="22">
        <f t="shared" si="17"/>
        <v>23.38</v>
      </c>
    </row>
    <row r="150" spans="1:13" s="10" customFormat="1" ht="19.5" customHeight="1" outlineLevel="1">
      <c r="A150" s="18"/>
      <c r="B150" s="73" t="s">
        <v>604</v>
      </c>
      <c r="C150" s="73">
        <v>71623</v>
      </c>
      <c r="D150" s="73" t="s">
        <v>92</v>
      </c>
      <c r="E150" s="65" t="s">
        <v>606</v>
      </c>
      <c r="F150" s="73" t="s">
        <v>105</v>
      </c>
      <c r="G150" s="56">
        <v>211.25</v>
      </c>
      <c r="H150" s="56">
        <f t="shared" si="19"/>
        <v>17.787</v>
      </c>
      <c r="I150" s="58">
        <v>21</v>
      </c>
      <c r="J150" s="58">
        <f t="shared" si="23"/>
        <v>22.713998999999998</v>
      </c>
      <c r="K150" s="58">
        <f t="shared" si="24"/>
        <v>4798.33228875</v>
      </c>
      <c r="L150" s="1"/>
      <c r="M150" s="22">
        <f t="shared" si="17"/>
        <v>21</v>
      </c>
    </row>
    <row r="151" spans="1:13" ht="19.5" customHeight="1" outlineLevel="1">
      <c r="A151" s="18"/>
      <c r="B151" s="67"/>
      <c r="C151" s="68"/>
      <c r="D151" s="68"/>
      <c r="E151" s="68"/>
      <c r="F151" s="68"/>
      <c r="G151" s="68"/>
      <c r="H151" s="56"/>
      <c r="I151" s="69" t="s">
        <v>250</v>
      </c>
      <c r="J151" s="70"/>
      <c r="K151" s="158">
        <f>SUM(K145:K150)</f>
        <v>164678.955596463</v>
      </c>
      <c r="M151" s="22" t="str">
        <f t="shared" si="17"/>
        <v>Subtotal </v>
      </c>
    </row>
    <row r="152" spans="1:13" ht="19.5" customHeight="1">
      <c r="A152" s="18"/>
      <c r="B152" s="48"/>
      <c r="C152" s="48"/>
      <c r="D152" s="48"/>
      <c r="E152" s="49"/>
      <c r="F152" s="48"/>
      <c r="G152" s="50"/>
      <c r="H152" s="56">
        <f t="shared" si="19"/>
        <v>0</v>
      </c>
      <c r="I152" s="51"/>
      <c r="J152" s="52"/>
      <c r="K152" s="72"/>
      <c r="M152" s="22">
        <f t="shared" si="17"/>
        <v>0</v>
      </c>
    </row>
    <row r="153" spans="1:13" s="17" customFormat="1" ht="19.5" customHeight="1">
      <c r="A153" s="128"/>
      <c r="B153" s="86">
        <v>8</v>
      </c>
      <c r="C153" s="86"/>
      <c r="D153" s="86"/>
      <c r="E153" s="87" t="s">
        <v>575</v>
      </c>
      <c r="F153" s="87"/>
      <c r="G153" s="129"/>
      <c r="H153" s="56">
        <f t="shared" si="19"/>
        <v>0</v>
      </c>
      <c r="I153" s="129"/>
      <c r="J153" s="87"/>
      <c r="K153" s="155">
        <f>K155</f>
        <v>3463.7939915039997</v>
      </c>
      <c r="M153" s="22">
        <f t="shared" si="17"/>
        <v>0</v>
      </c>
    </row>
    <row r="154" spans="1:13" ht="19.5" customHeight="1" outlineLevel="1">
      <c r="A154" s="18"/>
      <c r="B154" s="73" t="s">
        <v>109</v>
      </c>
      <c r="C154" s="73" t="s">
        <v>219</v>
      </c>
      <c r="D154" s="73" t="s">
        <v>92</v>
      </c>
      <c r="E154" s="65" t="s">
        <v>135</v>
      </c>
      <c r="F154" s="73" t="s">
        <v>93</v>
      </c>
      <c r="G154" s="56">
        <v>453.6</v>
      </c>
      <c r="H154" s="56">
        <f t="shared" si="19"/>
        <v>5.979819999999999</v>
      </c>
      <c r="I154" s="58">
        <v>7.06</v>
      </c>
      <c r="J154" s="58">
        <f>H154+(H154*27.7%)</f>
        <v>7.636230139999999</v>
      </c>
      <c r="K154" s="58">
        <f>SUM(G154*J154)</f>
        <v>3463.7939915039997</v>
      </c>
      <c r="M154" s="22">
        <f aca="true" t="shared" si="25" ref="M154:M217">I154</f>
        <v>7.06</v>
      </c>
    </row>
    <row r="155" spans="1:13" ht="19.5" customHeight="1" outlineLevel="1">
      <c r="A155" s="18"/>
      <c r="B155" s="67"/>
      <c r="C155" s="68"/>
      <c r="D155" s="68"/>
      <c r="E155" s="68"/>
      <c r="F155" s="68"/>
      <c r="G155" s="68"/>
      <c r="H155" s="56"/>
      <c r="I155" s="69" t="s">
        <v>250</v>
      </c>
      <c r="J155" s="70"/>
      <c r="K155" s="158">
        <f>SUM(K154:K154)</f>
        <v>3463.7939915039997</v>
      </c>
      <c r="M155" s="22" t="str">
        <f t="shared" si="25"/>
        <v>Subtotal </v>
      </c>
    </row>
    <row r="156" spans="1:13" ht="19.5" customHeight="1">
      <c r="A156" s="18"/>
      <c r="B156" s="48"/>
      <c r="C156" s="48"/>
      <c r="D156" s="48"/>
      <c r="E156" s="49"/>
      <c r="F156" s="48"/>
      <c r="G156" s="50"/>
      <c r="H156" s="56">
        <f t="shared" si="19"/>
        <v>0</v>
      </c>
      <c r="I156" s="51"/>
      <c r="J156" s="52"/>
      <c r="K156" s="72"/>
      <c r="M156" s="22">
        <f t="shared" si="25"/>
        <v>0</v>
      </c>
    </row>
    <row r="157" spans="1:13" s="17" customFormat="1" ht="19.5" customHeight="1">
      <c r="A157" s="128"/>
      <c r="B157" s="86">
        <v>9</v>
      </c>
      <c r="C157" s="153"/>
      <c r="D157" s="153"/>
      <c r="E157" s="87" t="s">
        <v>244</v>
      </c>
      <c r="F157" s="87"/>
      <c r="G157" s="129"/>
      <c r="H157" s="56">
        <f t="shared" si="19"/>
        <v>0</v>
      </c>
      <c r="I157" s="129"/>
      <c r="J157" s="87"/>
      <c r="K157" s="155">
        <f>K170</f>
        <v>165121.86895055388</v>
      </c>
      <c r="M157" s="22">
        <f t="shared" si="25"/>
        <v>0</v>
      </c>
    </row>
    <row r="158" spans="1:13" ht="19.5" customHeight="1" outlineLevel="1">
      <c r="A158" s="18"/>
      <c r="B158" s="73" t="s">
        <v>136</v>
      </c>
      <c r="C158" s="73">
        <v>87878</v>
      </c>
      <c r="D158" s="73" t="s">
        <v>92</v>
      </c>
      <c r="E158" s="65" t="s">
        <v>696</v>
      </c>
      <c r="F158" s="73" t="s">
        <v>93</v>
      </c>
      <c r="G158" s="56">
        <v>2544.94</v>
      </c>
      <c r="H158" s="56">
        <f t="shared" si="19"/>
        <v>1.96504</v>
      </c>
      <c r="I158" s="66">
        <v>2.32</v>
      </c>
      <c r="J158" s="58">
        <f>H158+(H158*27.7%)</f>
        <v>2.50935608</v>
      </c>
      <c r="K158" s="58">
        <f aca="true" t="shared" si="26" ref="K158:K169">SUM(G158*J158)</f>
        <v>6386.1606622352</v>
      </c>
      <c r="M158" s="22">
        <f t="shared" si="25"/>
        <v>2.32</v>
      </c>
    </row>
    <row r="159" spans="1:13" ht="30" customHeight="1" outlineLevel="1">
      <c r="A159" s="18"/>
      <c r="B159" s="73" t="s">
        <v>570</v>
      </c>
      <c r="C159" s="73">
        <v>87535</v>
      </c>
      <c r="D159" s="73" t="s">
        <v>92</v>
      </c>
      <c r="E159" s="65" t="s">
        <v>844</v>
      </c>
      <c r="F159" s="73" t="s">
        <v>93</v>
      </c>
      <c r="G159" s="56">
        <v>2019.11</v>
      </c>
      <c r="H159" s="56">
        <f t="shared" si="19"/>
        <v>14.8225</v>
      </c>
      <c r="I159" s="58">
        <v>17.5</v>
      </c>
      <c r="J159" s="58">
        <f aca="true" t="shared" si="27" ref="J159:J169">H159+(H159*27.7%)</f>
        <v>18.9283325</v>
      </c>
      <c r="K159" s="58">
        <f t="shared" si="26"/>
        <v>38218.385434075</v>
      </c>
      <c r="M159" s="22">
        <f t="shared" si="25"/>
        <v>17.5</v>
      </c>
    </row>
    <row r="160" spans="1:13" ht="30" customHeight="1" outlineLevel="1">
      <c r="A160" s="18"/>
      <c r="B160" s="73" t="s">
        <v>137</v>
      </c>
      <c r="C160" s="73">
        <v>87776</v>
      </c>
      <c r="D160" s="73" t="s">
        <v>92</v>
      </c>
      <c r="E160" s="65" t="s">
        <v>850</v>
      </c>
      <c r="F160" s="73" t="s">
        <v>93</v>
      </c>
      <c r="G160" s="56">
        <v>525.83</v>
      </c>
      <c r="H160" s="56">
        <f t="shared" si="19"/>
        <v>25.7488</v>
      </c>
      <c r="I160" s="58">
        <v>30.4</v>
      </c>
      <c r="J160" s="58">
        <f t="shared" si="27"/>
        <v>32.8812176</v>
      </c>
      <c r="K160" s="58">
        <f t="shared" si="26"/>
        <v>17289.930650608</v>
      </c>
      <c r="M160" s="22">
        <f t="shared" si="25"/>
        <v>30.4</v>
      </c>
    </row>
    <row r="161" spans="1:13" ht="30" customHeight="1" outlineLevel="1">
      <c r="A161" s="18"/>
      <c r="B161" s="73" t="s">
        <v>137</v>
      </c>
      <c r="C161" s="73">
        <v>75481</v>
      </c>
      <c r="D161" s="73" t="s">
        <v>92</v>
      </c>
      <c r="E161" s="65" t="s">
        <v>406</v>
      </c>
      <c r="F161" s="73" t="s">
        <v>93</v>
      </c>
      <c r="G161" s="56">
        <v>1530.66</v>
      </c>
      <c r="H161" s="56">
        <f t="shared" si="19"/>
        <v>11.05335</v>
      </c>
      <c r="I161" s="58">
        <v>13.05</v>
      </c>
      <c r="J161" s="58">
        <f t="shared" si="27"/>
        <v>14.11512795</v>
      </c>
      <c r="K161" s="58">
        <f t="shared" si="26"/>
        <v>21605.461747947</v>
      </c>
      <c r="M161" s="22">
        <f t="shared" si="25"/>
        <v>13.05</v>
      </c>
    </row>
    <row r="162" spans="1:13" ht="30" customHeight="1" outlineLevel="1">
      <c r="A162" s="18"/>
      <c r="B162" s="73" t="s">
        <v>138</v>
      </c>
      <c r="C162" s="73">
        <v>87272</v>
      </c>
      <c r="D162" s="73" t="s">
        <v>92</v>
      </c>
      <c r="E162" s="65" t="s">
        <v>560</v>
      </c>
      <c r="F162" s="73" t="s">
        <v>93</v>
      </c>
      <c r="G162" s="56">
        <v>411.91</v>
      </c>
      <c r="H162" s="56">
        <f t="shared" si="19"/>
        <v>40.51201</v>
      </c>
      <c r="I162" s="58">
        <v>47.83</v>
      </c>
      <c r="J162" s="58">
        <f t="shared" si="27"/>
        <v>51.733836769999996</v>
      </c>
      <c r="K162" s="58">
        <f t="shared" si="26"/>
        <v>21309.6847039307</v>
      </c>
      <c r="M162" s="22">
        <f t="shared" si="25"/>
        <v>47.83</v>
      </c>
    </row>
    <row r="163" spans="1:13" ht="30" customHeight="1" outlineLevel="1">
      <c r="A163" s="18"/>
      <c r="B163" s="73" t="s">
        <v>571</v>
      </c>
      <c r="C163" s="73">
        <v>87267</v>
      </c>
      <c r="D163" s="73" t="s">
        <v>92</v>
      </c>
      <c r="E163" s="65" t="s">
        <v>561</v>
      </c>
      <c r="F163" s="73" t="s">
        <v>93</v>
      </c>
      <c r="G163" s="56">
        <v>5.58</v>
      </c>
      <c r="H163" s="56">
        <f t="shared" si="19"/>
        <v>35.87045</v>
      </c>
      <c r="I163" s="58">
        <v>42.35</v>
      </c>
      <c r="J163" s="58">
        <f t="shared" si="27"/>
        <v>45.80656465</v>
      </c>
      <c r="K163" s="58">
        <f t="shared" si="26"/>
        <v>255.600630747</v>
      </c>
      <c r="M163" s="22">
        <f t="shared" si="25"/>
        <v>42.35</v>
      </c>
    </row>
    <row r="164" spans="1:13" ht="30" customHeight="1" outlineLevel="1">
      <c r="A164" s="18"/>
      <c r="B164" s="73" t="s">
        <v>139</v>
      </c>
      <c r="C164" s="73">
        <v>87267</v>
      </c>
      <c r="D164" s="73" t="s">
        <v>92</v>
      </c>
      <c r="E164" s="65" t="s">
        <v>562</v>
      </c>
      <c r="F164" s="73" t="s">
        <v>93</v>
      </c>
      <c r="G164" s="56">
        <v>4.15</v>
      </c>
      <c r="H164" s="56">
        <f t="shared" si="19"/>
        <v>35.87045</v>
      </c>
      <c r="I164" s="58">
        <v>42.35</v>
      </c>
      <c r="J164" s="58">
        <f t="shared" si="27"/>
        <v>45.80656465</v>
      </c>
      <c r="K164" s="58">
        <f t="shared" si="26"/>
        <v>190.0972432975</v>
      </c>
      <c r="M164" s="22">
        <f t="shared" si="25"/>
        <v>42.35</v>
      </c>
    </row>
    <row r="165" spans="1:13" ht="30" customHeight="1" outlineLevel="1">
      <c r="A165" s="18"/>
      <c r="B165" s="73" t="s">
        <v>140</v>
      </c>
      <c r="C165" s="73">
        <v>87267</v>
      </c>
      <c r="D165" s="73" t="s">
        <v>92</v>
      </c>
      <c r="E165" s="65" t="s">
        <v>563</v>
      </c>
      <c r="F165" s="73" t="s">
        <v>93</v>
      </c>
      <c r="G165" s="56">
        <v>6.84</v>
      </c>
      <c r="H165" s="56">
        <f t="shared" si="19"/>
        <v>35.87045</v>
      </c>
      <c r="I165" s="58">
        <v>42.35</v>
      </c>
      <c r="J165" s="58">
        <f t="shared" si="27"/>
        <v>45.80656465</v>
      </c>
      <c r="K165" s="58">
        <f t="shared" si="26"/>
        <v>313.316902206</v>
      </c>
      <c r="M165" s="22">
        <f t="shared" si="25"/>
        <v>42.35</v>
      </c>
    </row>
    <row r="166" spans="1:13" ht="30" customHeight="1" outlineLevel="1">
      <c r="A166" s="18"/>
      <c r="B166" s="73" t="s">
        <v>258</v>
      </c>
      <c r="C166" s="73">
        <v>87267</v>
      </c>
      <c r="D166" s="73" t="s">
        <v>92</v>
      </c>
      <c r="E166" s="65" t="s">
        <v>573</v>
      </c>
      <c r="F166" s="73" t="s">
        <v>93</v>
      </c>
      <c r="G166" s="56">
        <v>66.37</v>
      </c>
      <c r="H166" s="56">
        <f aca="true" t="shared" si="28" ref="H166:H229">M166*0.847</f>
        <v>35.87045</v>
      </c>
      <c r="I166" s="58">
        <v>42.35</v>
      </c>
      <c r="J166" s="58">
        <f t="shared" si="27"/>
        <v>45.80656465</v>
      </c>
      <c r="K166" s="58">
        <f t="shared" si="26"/>
        <v>3040.1816958205</v>
      </c>
      <c r="M166" s="22">
        <f t="shared" si="25"/>
        <v>42.35</v>
      </c>
    </row>
    <row r="167" spans="1:13" ht="19.5" customHeight="1" outlineLevel="1">
      <c r="A167" s="18"/>
      <c r="B167" s="73" t="s">
        <v>572</v>
      </c>
      <c r="C167" s="73" t="s">
        <v>450</v>
      </c>
      <c r="D167" s="73" t="s">
        <v>92</v>
      </c>
      <c r="E167" s="65" t="s">
        <v>499</v>
      </c>
      <c r="F167" s="73" t="s">
        <v>105</v>
      </c>
      <c r="G167" s="56">
        <v>103.55</v>
      </c>
      <c r="H167" s="56">
        <f t="shared" si="28"/>
        <v>12.518659999999999</v>
      </c>
      <c r="I167" s="58">
        <v>14.78</v>
      </c>
      <c r="J167" s="58">
        <f t="shared" si="27"/>
        <v>15.986328819999997</v>
      </c>
      <c r="K167" s="58">
        <f t="shared" si="26"/>
        <v>1655.3843493109996</v>
      </c>
      <c r="M167" s="22">
        <f t="shared" si="25"/>
        <v>14.78</v>
      </c>
    </row>
    <row r="168" spans="1:13" ht="19.5" customHeight="1" outlineLevel="1">
      <c r="A168" s="18"/>
      <c r="B168" s="73" t="s">
        <v>697</v>
      </c>
      <c r="C168" s="73" t="s">
        <v>574</v>
      </c>
      <c r="D168" s="73" t="s">
        <v>114</v>
      </c>
      <c r="E168" s="65" t="s">
        <v>595</v>
      </c>
      <c r="F168" s="73" t="s">
        <v>93</v>
      </c>
      <c r="G168" s="56">
        <v>300.27</v>
      </c>
      <c r="H168" s="56">
        <f t="shared" si="28"/>
        <v>37.0986</v>
      </c>
      <c r="I168" s="64">
        <v>43.8</v>
      </c>
      <c r="J168" s="58">
        <f t="shared" si="27"/>
        <v>47.3749122</v>
      </c>
      <c r="K168" s="58">
        <f t="shared" si="26"/>
        <v>14225.264886293999</v>
      </c>
      <c r="M168" s="22">
        <f t="shared" si="25"/>
        <v>43.8</v>
      </c>
    </row>
    <row r="169" spans="1:13" ht="30" customHeight="1" outlineLevel="1">
      <c r="A169" s="18"/>
      <c r="B169" s="73" t="s">
        <v>698</v>
      </c>
      <c r="C169" s="73"/>
      <c r="D169" s="73" t="s">
        <v>4</v>
      </c>
      <c r="E169" s="65" t="s">
        <v>930</v>
      </c>
      <c r="F169" s="73" t="s">
        <v>93</v>
      </c>
      <c r="G169" s="56">
        <v>400.28</v>
      </c>
      <c r="H169" s="56">
        <f t="shared" si="28"/>
        <v>79.49095</v>
      </c>
      <c r="I169" s="58">
        <v>93.85</v>
      </c>
      <c r="J169" s="58">
        <f t="shared" si="27"/>
        <v>101.50994315</v>
      </c>
      <c r="K169" s="58">
        <f t="shared" si="26"/>
        <v>40632.400044081995</v>
      </c>
      <c r="M169" s="22">
        <f t="shared" si="25"/>
        <v>93.85</v>
      </c>
    </row>
    <row r="170" spans="1:13" ht="19.5" customHeight="1" outlineLevel="1">
      <c r="A170" s="18"/>
      <c r="B170" s="67"/>
      <c r="C170" s="68"/>
      <c r="D170" s="68"/>
      <c r="E170" s="68"/>
      <c r="F170" s="68"/>
      <c r="G170" s="68"/>
      <c r="H170" s="56"/>
      <c r="I170" s="69" t="s">
        <v>250</v>
      </c>
      <c r="J170" s="70"/>
      <c r="K170" s="158">
        <f>SUM(K158:K169)</f>
        <v>165121.86895055388</v>
      </c>
      <c r="M170" s="22" t="str">
        <f t="shared" si="25"/>
        <v>Subtotal </v>
      </c>
    </row>
    <row r="171" spans="1:13" ht="19.5" customHeight="1">
      <c r="A171" s="18"/>
      <c r="B171" s="48"/>
      <c r="C171" s="48"/>
      <c r="D171" s="48"/>
      <c r="E171" s="49"/>
      <c r="F171" s="48"/>
      <c r="G171" s="50"/>
      <c r="H171" s="56"/>
      <c r="I171" s="51"/>
      <c r="J171" s="52"/>
      <c r="K171" s="72"/>
      <c r="M171" s="22">
        <f t="shared" si="25"/>
        <v>0</v>
      </c>
    </row>
    <row r="172" spans="1:13" s="17" customFormat="1" ht="19.5" customHeight="1">
      <c r="A172" s="128"/>
      <c r="B172" s="86">
        <v>10</v>
      </c>
      <c r="C172" s="86"/>
      <c r="D172" s="86"/>
      <c r="E172" s="87" t="s">
        <v>841</v>
      </c>
      <c r="F172" s="87"/>
      <c r="G172" s="129"/>
      <c r="H172" s="56"/>
      <c r="I172" s="129"/>
      <c r="J172" s="87"/>
      <c r="K172" s="155">
        <f>K194</f>
        <v>93968.58181248998</v>
      </c>
      <c r="M172" s="22">
        <f t="shared" si="25"/>
        <v>0</v>
      </c>
    </row>
    <row r="173" spans="1:13" ht="19.5" customHeight="1" outlineLevel="1">
      <c r="A173" s="18"/>
      <c r="B173" s="73" t="s">
        <v>141</v>
      </c>
      <c r="C173" s="73" t="s">
        <v>407</v>
      </c>
      <c r="D173" s="73" t="s">
        <v>92</v>
      </c>
      <c r="E173" s="65" t="s">
        <v>610</v>
      </c>
      <c r="F173" s="73" t="s">
        <v>93</v>
      </c>
      <c r="G173" s="56">
        <v>811.66</v>
      </c>
      <c r="H173" s="56">
        <f t="shared" si="28"/>
        <v>17.41432</v>
      </c>
      <c r="I173" s="66">
        <v>20.56</v>
      </c>
      <c r="J173" s="58">
        <f>H173+(H173*27.7%)</f>
        <v>22.23808664</v>
      </c>
      <c r="K173" s="58">
        <f aca="true" t="shared" si="29" ref="K173:K193">SUM(G173*J173)</f>
        <v>18049.765402222398</v>
      </c>
      <c r="M173" s="22">
        <f t="shared" si="25"/>
        <v>20.56</v>
      </c>
    </row>
    <row r="174" spans="1:13" ht="19.5" customHeight="1" outlineLevel="1">
      <c r="A174" s="18"/>
      <c r="B174" s="73" t="s">
        <v>142</v>
      </c>
      <c r="C174" s="73">
        <v>87650</v>
      </c>
      <c r="D174" s="73" t="s">
        <v>92</v>
      </c>
      <c r="E174" s="65" t="s">
        <v>611</v>
      </c>
      <c r="F174" s="73" t="s">
        <v>93</v>
      </c>
      <c r="G174" s="56">
        <v>811.66</v>
      </c>
      <c r="H174" s="56">
        <f t="shared" si="28"/>
        <v>14.356649999999998</v>
      </c>
      <c r="I174" s="66">
        <v>16.95</v>
      </c>
      <c r="J174" s="58">
        <f aca="true" t="shared" si="30" ref="J174:J193">H174+(H174*27.7%)</f>
        <v>18.33344205</v>
      </c>
      <c r="K174" s="58">
        <f t="shared" si="29"/>
        <v>14880.521574302998</v>
      </c>
      <c r="M174" s="22">
        <f t="shared" si="25"/>
        <v>16.95</v>
      </c>
    </row>
    <row r="175" spans="1:13" ht="30" customHeight="1" outlineLevel="1">
      <c r="A175" s="18"/>
      <c r="B175" s="73" t="s">
        <v>143</v>
      </c>
      <c r="C175" s="73" t="s">
        <v>449</v>
      </c>
      <c r="D175" s="73" t="s">
        <v>92</v>
      </c>
      <c r="E175" s="65" t="s">
        <v>612</v>
      </c>
      <c r="F175" s="73" t="s">
        <v>93</v>
      </c>
      <c r="G175" s="56">
        <v>403.54</v>
      </c>
      <c r="H175" s="56">
        <f t="shared" si="28"/>
        <v>31.110309999999995</v>
      </c>
      <c r="I175" s="58">
        <v>36.73</v>
      </c>
      <c r="J175" s="58">
        <f t="shared" si="30"/>
        <v>39.72786586999999</v>
      </c>
      <c r="K175" s="58">
        <f t="shared" si="29"/>
        <v>16031.782993179795</v>
      </c>
      <c r="M175" s="22">
        <f t="shared" si="25"/>
        <v>36.73</v>
      </c>
    </row>
    <row r="176" spans="1:13" ht="19.5" customHeight="1" outlineLevel="1">
      <c r="A176" s="18"/>
      <c r="B176" s="73" t="s">
        <v>144</v>
      </c>
      <c r="C176" s="73">
        <v>72815</v>
      </c>
      <c r="D176" s="73" t="s">
        <v>92</v>
      </c>
      <c r="E176" s="65" t="s">
        <v>613</v>
      </c>
      <c r="F176" s="73" t="s">
        <v>93</v>
      </c>
      <c r="G176" s="56">
        <v>37.42</v>
      </c>
      <c r="H176" s="56">
        <f t="shared" si="28"/>
        <v>28.510019999999997</v>
      </c>
      <c r="I176" s="58">
        <v>33.66</v>
      </c>
      <c r="J176" s="58">
        <f t="shared" si="30"/>
        <v>36.40729553999999</v>
      </c>
      <c r="K176" s="58">
        <f t="shared" si="29"/>
        <v>1362.3609991067997</v>
      </c>
      <c r="M176" s="22">
        <f t="shared" si="25"/>
        <v>33.66</v>
      </c>
    </row>
    <row r="177" spans="1:13" ht="27" customHeight="1" outlineLevel="1">
      <c r="A177" s="18"/>
      <c r="B177" s="73" t="s">
        <v>608</v>
      </c>
      <c r="C177" s="73">
        <v>87251</v>
      </c>
      <c r="D177" s="73" t="s">
        <v>92</v>
      </c>
      <c r="E177" s="65" t="s">
        <v>211</v>
      </c>
      <c r="F177" s="73" t="s">
        <v>93</v>
      </c>
      <c r="G177" s="56">
        <v>149.12</v>
      </c>
      <c r="H177" s="56">
        <f t="shared" si="28"/>
        <v>23.012990000000002</v>
      </c>
      <c r="I177" s="58">
        <v>27.17</v>
      </c>
      <c r="J177" s="58">
        <f t="shared" si="30"/>
        <v>29.387588230000002</v>
      </c>
      <c r="K177" s="58">
        <f t="shared" si="29"/>
        <v>4382.277156857601</v>
      </c>
      <c r="M177" s="22">
        <f t="shared" si="25"/>
        <v>27.17</v>
      </c>
    </row>
    <row r="178" spans="1:13" ht="27" customHeight="1" outlineLevel="1">
      <c r="A178" s="18"/>
      <c r="B178" s="73" t="s">
        <v>145</v>
      </c>
      <c r="C178" s="73">
        <v>87257</v>
      </c>
      <c r="D178" s="73" t="s">
        <v>92</v>
      </c>
      <c r="E178" s="65" t="s">
        <v>614</v>
      </c>
      <c r="F178" s="73" t="s">
        <v>93</v>
      </c>
      <c r="G178" s="56">
        <v>42.6</v>
      </c>
      <c r="H178" s="56">
        <f t="shared" si="28"/>
        <v>41.19808</v>
      </c>
      <c r="I178" s="58">
        <v>48.64</v>
      </c>
      <c r="J178" s="58">
        <f t="shared" si="30"/>
        <v>52.609948159999995</v>
      </c>
      <c r="K178" s="58">
        <f t="shared" si="29"/>
        <v>2241.183791616</v>
      </c>
      <c r="M178" s="22">
        <f t="shared" si="25"/>
        <v>48.64</v>
      </c>
    </row>
    <row r="179" spans="1:13" ht="19.5" customHeight="1" outlineLevel="1">
      <c r="A179" s="18"/>
      <c r="B179" s="73" t="s">
        <v>207</v>
      </c>
      <c r="C179" s="81">
        <v>72185</v>
      </c>
      <c r="D179" s="73" t="s">
        <v>92</v>
      </c>
      <c r="E179" s="65" t="s">
        <v>615</v>
      </c>
      <c r="F179" s="73" t="s">
        <v>93</v>
      </c>
      <c r="G179" s="56">
        <v>216.4</v>
      </c>
      <c r="H179" s="56">
        <f t="shared" si="28"/>
        <v>54.08942</v>
      </c>
      <c r="I179" s="58">
        <v>63.86</v>
      </c>
      <c r="J179" s="58">
        <f t="shared" si="30"/>
        <v>69.07218934</v>
      </c>
      <c r="K179" s="58">
        <f t="shared" si="29"/>
        <v>14947.221773176</v>
      </c>
      <c r="M179" s="22">
        <f t="shared" si="25"/>
        <v>63.86</v>
      </c>
    </row>
    <row r="180" spans="1:13" ht="30" customHeight="1" outlineLevel="1">
      <c r="A180" s="18"/>
      <c r="B180" s="73" t="s">
        <v>175</v>
      </c>
      <c r="C180" s="73" t="s">
        <v>0</v>
      </c>
      <c r="D180" s="73" t="s">
        <v>114</v>
      </c>
      <c r="E180" s="82" t="s">
        <v>397</v>
      </c>
      <c r="F180" s="83" t="s">
        <v>93</v>
      </c>
      <c r="G180" s="56">
        <v>18.09</v>
      </c>
      <c r="H180" s="56">
        <f t="shared" si="28"/>
        <v>95.26209</v>
      </c>
      <c r="I180" s="58">
        <v>112.47</v>
      </c>
      <c r="J180" s="58">
        <f t="shared" si="30"/>
        <v>121.64968893</v>
      </c>
      <c r="K180" s="58">
        <f t="shared" si="29"/>
        <v>2200.6428727437</v>
      </c>
      <c r="M180" s="22">
        <f t="shared" si="25"/>
        <v>112.47</v>
      </c>
    </row>
    <row r="181" spans="1:13" ht="30" customHeight="1" outlineLevel="1">
      <c r="A181" s="18"/>
      <c r="B181" s="73" t="s">
        <v>208</v>
      </c>
      <c r="C181" s="73" t="s">
        <v>0</v>
      </c>
      <c r="D181" s="73" t="s">
        <v>114</v>
      </c>
      <c r="E181" s="65" t="s">
        <v>398</v>
      </c>
      <c r="F181" s="83" t="s">
        <v>93</v>
      </c>
      <c r="G181" s="56">
        <v>20.43</v>
      </c>
      <c r="H181" s="56">
        <f t="shared" si="28"/>
        <v>95.26209</v>
      </c>
      <c r="I181" s="58">
        <v>112.47</v>
      </c>
      <c r="J181" s="58">
        <f t="shared" si="30"/>
        <v>121.64968893</v>
      </c>
      <c r="K181" s="58">
        <f t="shared" si="29"/>
        <v>2485.3031448398997</v>
      </c>
      <c r="M181" s="22">
        <f t="shared" si="25"/>
        <v>112.47</v>
      </c>
    </row>
    <row r="182" spans="1:13" s="17" customFormat="1" ht="19.5" customHeight="1" outlineLevel="1">
      <c r="A182" s="18"/>
      <c r="B182" s="73" t="s">
        <v>609</v>
      </c>
      <c r="C182" s="73" t="s">
        <v>592</v>
      </c>
      <c r="D182" s="73" t="s">
        <v>114</v>
      </c>
      <c r="E182" s="65" t="s">
        <v>2</v>
      </c>
      <c r="F182" s="73" t="s">
        <v>105</v>
      </c>
      <c r="G182" s="56">
        <v>19.88</v>
      </c>
      <c r="H182" s="56">
        <f t="shared" si="28"/>
        <v>45.54319</v>
      </c>
      <c r="I182" s="64">
        <v>53.77</v>
      </c>
      <c r="J182" s="58">
        <f t="shared" si="30"/>
        <v>58.15865363</v>
      </c>
      <c r="K182" s="58">
        <f t="shared" si="29"/>
        <v>1156.1940341644</v>
      </c>
      <c r="L182" s="1"/>
      <c r="M182" s="22">
        <f t="shared" si="25"/>
        <v>53.77</v>
      </c>
    </row>
    <row r="183" spans="1:13" s="17" customFormat="1" ht="19.5" customHeight="1" outlineLevel="1">
      <c r="A183" s="18"/>
      <c r="B183" s="73" t="s">
        <v>513</v>
      </c>
      <c r="C183" s="73" t="s">
        <v>592</v>
      </c>
      <c r="D183" s="73" t="s">
        <v>114</v>
      </c>
      <c r="E183" s="65" t="s">
        <v>616</v>
      </c>
      <c r="F183" s="73" t="s">
        <v>105</v>
      </c>
      <c r="G183" s="56">
        <v>33.48</v>
      </c>
      <c r="H183" s="56">
        <f t="shared" si="28"/>
        <v>45.54319</v>
      </c>
      <c r="I183" s="64">
        <v>53.77</v>
      </c>
      <c r="J183" s="58">
        <f t="shared" si="30"/>
        <v>58.15865363</v>
      </c>
      <c r="K183" s="58">
        <f t="shared" si="29"/>
        <v>1947.1517235324</v>
      </c>
      <c r="L183" s="1"/>
      <c r="M183" s="22">
        <f t="shared" si="25"/>
        <v>53.77</v>
      </c>
    </row>
    <row r="184" spans="1:13" s="17" customFormat="1" ht="19.5" customHeight="1" outlineLevel="1">
      <c r="A184" s="18"/>
      <c r="B184" s="73" t="s">
        <v>176</v>
      </c>
      <c r="C184" s="73" t="s">
        <v>593</v>
      </c>
      <c r="D184" s="73" t="s">
        <v>114</v>
      </c>
      <c r="E184" s="65" t="s">
        <v>617</v>
      </c>
      <c r="F184" s="73" t="s">
        <v>105</v>
      </c>
      <c r="G184" s="56">
        <v>1.77</v>
      </c>
      <c r="H184" s="56">
        <f t="shared" si="28"/>
        <v>70.52122</v>
      </c>
      <c r="I184" s="64">
        <v>83.26</v>
      </c>
      <c r="J184" s="58">
        <f t="shared" si="30"/>
        <v>90.05559794</v>
      </c>
      <c r="K184" s="58">
        <f t="shared" si="29"/>
        <v>159.3984083538</v>
      </c>
      <c r="L184" s="1"/>
      <c r="M184" s="22">
        <f t="shared" si="25"/>
        <v>83.26</v>
      </c>
    </row>
    <row r="185" spans="1:13" s="17" customFormat="1" ht="19.5" customHeight="1" outlineLevel="1">
      <c r="A185" s="18"/>
      <c r="B185" s="73"/>
      <c r="C185" s="73"/>
      <c r="D185" s="73"/>
      <c r="E185" s="74" t="s">
        <v>192</v>
      </c>
      <c r="F185" s="73"/>
      <c r="G185" s="56">
        <v>0</v>
      </c>
      <c r="H185" s="56">
        <f t="shared" si="28"/>
        <v>0</v>
      </c>
      <c r="I185" s="58"/>
      <c r="J185" s="58">
        <f t="shared" si="30"/>
        <v>0</v>
      </c>
      <c r="K185" s="58">
        <f t="shared" si="29"/>
        <v>0</v>
      </c>
      <c r="L185" s="1"/>
      <c r="M185" s="22">
        <f t="shared" si="25"/>
        <v>0</v>
      </c>
    </row>
    <row r="186" spans="1:13" ht="19.5" customHeight="1" outlineLevel="1">
      <c r="A186" s="18"/>
      <c r="B186" s="73" t="s">
        <v>259</v>
      </c>
      <c r="C186" s="73" t="s">
        <v>451</v>
      </c>
      <c r="D186" s="73" t="s">
        <v>92</v>
      </c>
      <c r="E186" s="65" t="s">
        <v>621</v>
      </c>
      <c r="F186" s="73" t="s">
        <v>93</v>
      </c>
      <c r="G186" s="56">
        <v>222.84</v>
      </c>
      <c r="H186" s="56">
        <f t="shared" si="28"/>
        <v>25.51164</v>
      </c>
      <c r="I186" s="58">
        <v>30.12</v>
      </c>
      <c r="J186" s="58">
        <f t="shared" si="30"/>
        <v>32.57836428</v>
      </c>
      <c r="K186" s="58">
        <f t="shared" si="29"/>
        <v>7259.7626961552005</v>
      </c>
      <c r="M186" s="22">
        <f t="shared" si="25"/>
        <v>30.12</v>
      </c>
    </row>
    <row r="187" spans="1:13" ht="19.5" customHeight="1" outlineLevel="1">
      <c r="A187" s="18"/>
      <c r="B187" s="73" t="s">
        <v>618</v>
      </c>
      <c r="C187" s="84" t="s">
        <v>407</v>
      </c>
      <c r="D187" s="73" t="s">
        <v>92</v>
      </c>
      <c r="E187" s="85" t="s">
        <v>408</v>
      </c>
      <c r="F187" s="73" t="s">
        <v>93</v>
      </c>
      <c r="G187" s="56">
        <v>17.38</v>
      </c>
      <c r="H187" s="56">
        <f t="shared" si="28"/>
        <v>17.41432</v>
      </c>
      <c r="I187" s="66">
        <v>20.56</v>
      </c>
      <c r="J187" s="58">
        <f t="shared" si="30"/>
        <v>22.23808664</v>
      </c>
      <c r="K187" s="58">
        <f t="shared" si="29"/>
        <v>386.49794580319997</v>
      </c>
      <c r="M187" s="22">
        <f t="shared" si="25"/>
        <v>20.56</v>
      </c>
    </row>
    <row r="188" spans="1:13" ht="30" customHeight="1" outlineLevel="1">
      <c r="A188" s="18"/>
      <c r="B188" s="73" t="s">
        <v>619</v>
      </c>
      <c r="C188" s="73" t="s">
        <v>230</v>
      </c>
      <c r="D188" s="73" t="s">
        <v>92</v>
      </c>
      <c r="E188" s="65" t="s">
        <v>623</v>
      </c>
      <c r="F188" s="73" t="s">
        <v>93</v>
      </c>
      <c r="G188" s="56">
        <v>28.05</v>
      </c>
      <c r="H188" s="56">
        <f t="shared" si="28"/>
        <v>46.68664</v>
      </c>
      <c r="I188" s="58">
        <v>55.12</v>
      </c>
      <c r="J188" s="58">
        <f t="shared" si="30"/>
        <v>59.618839279999996</v>
      </c>
      <c r="K188" s="58">
        <f t="shared" si="29"/>
        <v>1672.308441804</v>
      </c>
      <c r="M188" s="22">
        <f t="shared" si="25"/>
        <v>55.12</v>
      </c>
    </row>
    <row r="189" spans="1:13" ht="19.5" customHeight="1" outlineLevel="1">
      <c r="A189" s="18"/>
      <c r="B189" s="73" t="s">
        <v>260</v>
      </c>
      <c r="C189" s="73" t="s">
        <v>516</v>
      </c>
      <c r="D189" s="73" t="s">
        <v>114</v>
      </c>
      <c r="E189" s="65" t="s">
        <v>399</v>
      </c>
      <c r="F189" s="73" t="s">
        <v>93</v>
      </c>
      <c r="G189" s="56">
        <v>3.51</v>
      </c>
      <c r="H189" s="56">
        <f t="shared" si="28"/>
        <v>64.99878</v>
      </c>
      <c r="I189" s="58">
        <v>76.74</v>
      </c>
      <c r="J189" s="58">
        <f t="shared" si="30"/>
        <v>83.00344206</v>
      </c>
      <c r="K189" s="58">
        <f t="shared" si="29"/>
        <v>291.3420816306</v>
      </c>
      <c r="M189" s="22">
        <f t="shared" si="25"/>
        <v>76.74</v>
      </c>
    </row>
    <row r="190" spans="1:13" ht="19.5" customHeight="1" outlineLevel="1">
      <c r="A190" s="18"/>
      <c r="B190" s="73" t="s">
        <v>261</v>
      </c>
      <c r="C190" s="73" t="s">
        <v>516</v>
      </c>
      <c r="D190" s="73" t="s">
        <v>114</v>
      </c>
      <c r="E190" s="65" t="s">
        <v>400</v>
      </c>
      <c r="F190" s="73" t="s">
        <v>93</v>
      </c>
      <c r="G190" s="56">
        <v>1.89</v>
      </c>
      <c r="H190" s="56">
        <f t="shared" si="28"/>
        <v>64.99878</v>
      </c>
      <c r="I190" s="58">
        <v>76.74</v>
      </c>
      <c r="J190" s="58">
        <f t="shared" si="30"/>
        <v>83.00344206</v>
      </c>
      <c r="K190" s="58">
        <f t="shared" si="29"/>
        <v>156.87650549339997</v>
      </c>
      <c r="M190" s="22">
        <f t="shared" si="25"/>
        <v>76.74</v>
      </c>
    </row>
    <row r="191" spans="1:13" ht="30" customHeight="1" outlineLevel="1">
      <c r="A191" s="18"/>
      <c r="B191" s="73" t="s">
        <v>262</v>
      </c>
      <c r="C191" s="73" t="s">
        <v>212</v>
      </c>
      <c r="D191" s="73" t="s">
        <v>92</v>
      </c>
      <c r="E191" s="65" t="s">
        <v>622</v>
      </c>
      <c r="F191" s="73" t="s">
        <v>105</v>
      </c>
      <c r="G191" s="56">
        <v>15.3</v>
      </c>
      <c r="H191" s="56">
        <f t="shared" si="28"/>
        <v>27.88324</v>
      </c>
      <c r="I191" s="58">
        <v>32.92</v>
      </c>
      <c r="J191" s="58">
        <f t="shared" si="30"/>
        <v>35.60689748</v>
      </c>
      <c r="K191" s="58">
        <f t="shared" si="29"/>
        <v>544.7855314440001</v>
      </c>
      <c r="M191" s="22">
        <f t="shared" si="25"/>
        <v>32.92</v>
      </c>
    </row>
    <row r="192" spans="1:13" ht="19.5" customHeight="1" outlineLevel="1">
      <c r="A192" s="18"/>
      <c r="B192" s="73" t="s">
        <v>620</v>
      </c>
      <c r="C192" s="73">
        <v>73692</v>
      </c>
      <c r="D192" s="73" t="s">
        <v>92</v>
      </c>
      <c r="E192" s="65" t="s">
        <v>624</v>
      </c>
      <c r="F192" s="73" t="s">
        <v>90</v>
      </c>
      <c r="G192" s="56">
        <v>6</v>
      </c>
      <c r="H192" s="56">
        <f t="shared" si="28"/>
        <v>76.36551999999999</v>
      </c>
      <c r="I192" s="58">
        <v>90.16</v>
      </c>
      <c r="J192" s="58">
        <f t="shared" si="30"/>
        <v>97.51876903999998</v>
      </c>
      <c r="K192" s="58">
        <f t="shared" si="29"/>
        <v>585.1126142399999</v>
      </c>
      <c r="M192" s="22">
        <f t="shared" si="25"/>
        <v>90.16</v>
      </c>
    </row>
    <row r="193" spans="1:13" ht="19.5" customHeight="1" outlineLevel="1">
      <c r="A193" s="18"/>
      <c r="B193" s="73" t="s">
        <v>263</v>
      </c>
      <c r="C193" s="73" t="s">
        <v>454</v>
      </c>
      <c r="D193" s="73" t="s">
        <v>92</v>
      </c>
      <c r="E193" s="65" t="s">
        <v>373</v>
      </c>
      <c r="F193" s="73" t="s">
        <v>93</v>
      </c>
      <c r="G193" s="56">
        <v>331.98</v>
      </c>
      <c r="H193" s="56">
        <f t="shared" si="28"/>
        <v>7.61453</v>
      </c>
      <c r="I193" s="58">
        <v>8.99</v>
      </c>
      <c r="J193" s="58">
        <f t="shared" si="30"/>
        <v>9.723754809999999</v>
      </c>
      <c r="K193" s="58">
        <f t="shared" si="29"/>
        <v>3228.0921218238</v>
      </c>
      <c r="M193" s="22">
        <f t="shared" si="25"/>
        <v>8.99</v>
      </c>
    </row>
    <row r="194" spans="1:13" ht="19.5" customHeight="1" outlineLevel="1">
      <c r="A194" s="18"/>
      <c r="B194" s="67"/>
      <c r="C194" s="68"/>
      <c r="D194" s="68"/>
      <c r="E194" s="68"/>
      <c r="F194" s="68"/>
      <c r="G194" s="68"/>
      <c r="H194" s="56"/>
      <c r="I194" s="69" t="s">
        <v>250</v>
      </c>
      <c r="J194" s="70"/>
      <c r="K194" s="158">
        <f>SUM(K173:K193)</f>
        <v>93968.58181248998</v>
      </c>
      <c r="M194" s="22" t="str">
        <f t="shared" si="25"/>
        <v>Subtotal </v>
      </c>
    </row>
    <row r="195" spans="1:13" ht="19.5" customHeight="1">
      <c r="A195" s="18"/>
      <c r="B195" s="48"/>
      <c r="C195" s="48"/>
      <c r="D195" s="48"/>
      <c r="E195" s="49"/>
      <c r="F195" s="48"/>
      <c r="G195" s="50"/>
      <c r="H195" s="56"/>
      <c r="I195" s="51"/>
      <c r="J195" s="52"/>
      <c r="K195" s="72"/>
      <c r="M195" s="22">
        <f t="shared" si="25"/>
        <v>0</v>
      </c>
    </row>
    <row r="196" spans="1:13" s="17" customFormat="1" ht="19.5" customHeight="1">
      <c r="A196" s="128"/>
      <c r="B196" s="86">
        <v>11</v>
      </c>
      <c r="C196" s="86"/>
      <c r="D196" s="86"/>
      <c r="E196" s="87" t="s">
        <v>5</v>
      </c>
      <c r="F196" s="87"/>
      <c r="G196" s="129"/>
      <c r="H196" s="56"/>
      <c r="I196" s="129"/>
      <c r="J196" s="87"/>
      <c r="K196" s="155">
        <f>K203</f>
        <v>50593.8170500378</v>
      </c>
      <c r="M196" s="22">
        <f t="shared" si="25"/>
        <v>0</v>
      </c>
    </row>
    <row r="197" spans="1:13" ht="19.5" customHeight="1" outlineLevel="1">
      <c r="A197" s="18"/>
      <c r="B197" s="73" t="s">
        <v>1</v>
      </c>
      <c r="C197" s="73" t="s">
        <v>489</v>
      </c>
      <c r="D197" s="73" t="s">
        <v>114</v>
      </c>
      <c r="E197" s="65" t="s">
        <v>695</v>
      </c>
      <c r="F197" s="73" t="s">
        <v>93</v>
      </c>
      <c r="G197" s="56">
        <v>1530.66</v>
      </c>
      <c r="H197" s="56">
        <f t="shared" si="28"/>
        <v>10.689139999999998</v>
      </c>
      <c r="I197" s="29">
        <v>12.62</v>
      </c>
      <c r="J197" s="58">
        <f aca="true" t="shared" si="31" ref="J197:J202">H197+(H197*27.7%)</f>
        <v>13.650031779999997</v>
      </c>
      <c r="K197" s="58">
        <f aca="true" t="shared" si="32" ref="K197:K202">SUM(G197*J197)</f>
        <v>20893.557644374796</v>
      </c>
      <c r="M197" s="22">
        <f t="shared" si="25"/>
        <v>12.62</v>
      </c>
    </row>
    <row r="198" spans="1:13" ht="19.5" customHeight="1" outlineLevel="1">
      <c r="A198" s="18"/>
      <c r="B198" s="73" t="s">
        <v>660</v>
      </c>
      <c r="C198" s="73">
        <v>88489</v>
      </c>
      <c r="D198" s="73" t="s">
        <v>92</v>
      </c>
      <c r="E198" s="65" t="s">
        <v>511</v>
      </c>
      <c r="F198" s="73" t="s">
        <v>93</v>
      </c>
      <c r="G198" s="56">
        <v>2050.08</v>
      </c>
      <c r="H198" s="56">
        <f t="shared" si="28"/>
        <v>6.69977</v>
      </c>
      <c r="I198" s="126">
        <v>7.91</v>
      </c>
      <c r="J198" s="58">
        <f t="shared" si="31"/>
        <v>8.55560629</v>
      </c>
      <c r="K198" s="58">
        <f t="shared" si="32"/>
        <v>17539.6773430032</v>
      </c>
      <c r="M198" s="22">
        <f t="shared" si="25"/>
        <v>7.91</v>
      </c>
    </row>
    <row r="199" spans="1:13" ht="19.5" customHeight="1" outlineLevel="1">
      <c r="A199" s="18"/>
      <c r="B199" s="73" t="s">
        <v>34</v>
      </c>
      <c r="C199" s="73">
        <v>88486</v>
      </c>
      <c r="D199" s="73" t="s">
        <v>92</v>
      </c>
      <c r="E199" s="65" t="s">
        <v>564</v>
      </c>
      <c r="F199" s="73" t="s">
        <v>93</v>
      </c>
      <c r="G199" s="56">
        <v>704.15</v>
      </c>
      <c r="H199" s="56">
        <f t="shared" si="28"/>
        <v>5.91206</v>
      </c>
      <c r="I199" s="126">
        <v>6.98</v>
      </c>
      <c r="J199" s="58">
        <f t="shared" si="31"/>
        <v>7.54970062</v>
      </c>
      <c r="K199" s="58">
        <f t="shared" si="32"/>
        <v>5316.121691573</v>
      </c>
      <c r="M199" s="22">
        <f t="shared" si="25"/>
        <v>6.98</v>
      </c>
    </row>
    <row r="200" spans="1:13" ht="19.5" customHeight="1" outlineLevel="1">
      <c r="A200" s="18"/>
      <c r="B200" s="73" t="s">
        <v>3</v>
      </c>
      <c r="C200" s="73" t="s">
        <v>231</v>
      </c>
      <c r="D200" s="73" t="s">
        <v>92</v>
      </c>
      <c r="E200" s="65" t="s">
        <v>11</v>
      </c>
      <c r="F200" s="73" t="s">
        <v>93</v>
      </c>
      <c r="G200" s="56">
        <v>78.12</v>
      </c>
      <c r="H200" s="56">
        <f t="shared" si="28"/>
        <v>17.05011</v>
      </c>
      <c r="I200" s="126">
        <v>20.13</v>
      </c>
      <c r="J200" s="58">
        <f t="shared" si="31"/>
        <v>21.77299047</v>
      </c>
      <c r="K200" s="58">
        <f t="shared" si="32"/>
        <v>1700.9060155164002</v>
      </c>
      <c r="M200" s="22">
        <f t="shared" si="25"/>
        <v>20.13</v>
      </c>
    </row>
    <row r="201" spans="1:13" ht="19.5" customHeight="1" outlineLevel="1">
      <c r="A201" s="18"/>
      <c r="B201" s="73" t="s">
        <v>274</v>
      </c>
      <c r="C201" s="73" t="s">
        <v>401</v>
      </c>
      <c r="D201" s="73" t="s">
        <v>92</v>
      </c>
      <c r="E201" s="65" t="s">
        <v>402</v>
      </c>
      <c r="F201" s="73" t="s">
        <v>93</v>
      </c>
      <c r="G201" s="56">
        <v>10.36</v>
      </c>
      <c r="H201" s="56">
        <f t="shared" si="28"/>
        <v>17.134809999999998</v>
      </c>
      <c r="I201" s="126">
        <v>20.23</v>
      </c>
      <c r="J201" s="58">
        <f t="shared" si="31"/>
        <v>21.881152369999995</v>
      </c>
      <c r="K201" s="58">
        <f t="shared" si="32"/>
        <v>226.68873855319993</v>
      </c>
      <c r="M201" s="22">
        <f t="shared" si="25"/>
        <v>20.23</v>
      </c>
    </row>
    <row r="202" spans="1:13" ht="19.5" customHeight="1" outlineLevel="1">
      <c r="A202" s="18"/>
      <c r="B202" s="73" t="s">
        <v>275</v>
      </c>
      <c r="C202" s="73">
        <v>79460</v>
      </c>
      <c r="D202" s="73" t="s">
        <v>92</v>
      </c>
      <c r="E202" s="65" t="s">
        <v>699</v>
      </c>
      <c r="F202" s="73" t="s">
        <v>93</v>
      </c>
      <c r="G202" s="56">
        <v>109.17</v>
      </c>
      <c r="H202" s="56">
        <f t="shared" si="28"/>
        <v>35.26908</v>
      </c>
      <c r="I202" s="126">
        <v>41.64</v>
      </c>
      <c r="J202" s="58">
        <f t="shared" si="31"/>
        <v>45.038615160000006</v>
      </c>
      <c r="K202" s="58">
        <f t="shared" si="32"/>
        <v>4916.865617017201</v>
      </c>
      <c r="M202" s="22">
        <f t="shared" si="25"/>
        <v>41.64</v>
      </c>
    </row>
    <row r="203" spans="1:13" ht="19.5" customHeight="1" outlineLevel="1">
      <c r="A203" s="18"/>
      <c r="B203" s="67"/>
      <c r="C203" s="68"/>
      <c r="D203" s="68"/>
      <c r="E203" s="68"/>
      <c r="F203" s="68"/>
      <c r="G203" s="68"/>
      <c r="H203" s="56"/>
      <c r="I203" s="69" t="s">
        <v>250</v>
      </c>
      <c r="J203" s="70"/>
      <c r="K203" s="158">
        <f>SUM(K197:K202)</f>
        <v>50593.8170500378</v>
      </c>
      <c r="M203" s="22" t="str">
        <f t="shared" si="25"/>
        <v>Subtotal </v>
      </c>
    </row>
    <row r="204" spans="1:13" s="17" customFormat="1" ht="19.5" customHeight="1">
      <c r="A204" s="18"/>
      <c r="B204" s="48"/>
      <c r="C204" s="48"/>
      <c r="D204" s="48"/>
      <c r="E204" s="49"/>
      <c r="F204" s="48"/>
      <c r="G204" s="50"/>
      <c r="H204" s="56"/>
      <c r="I204" s="51"/>
      <c r="J204" s="52"/>
      <c r="K204" s="72"/>
      <c r="L204" s="1"/>
      <c r="M204" s="22">
        <f t="shared" si="25"/>
        <v>0</v>
      </c>
    </row>
    <row r="205" spans="1:13" s="17" customFormat="1" ht="19.5" customHeight="1">
      <c r="A205" s="128"/>
      <c r="B205" s="86">
        <v>12</v>
      </c>
      <c r="C205" s="86"/>
      <c r="D205" s="86"/>
      <c r="E205" s="87" t="s">
        <v>53</v>
      </c>
      <c r="F205" s="87"/>
      <c r="G205" s="129"/>
      <c r="H205" s="56">
        <f t="shared" si="28"/>
        <v>0</v>
      </c>
      <c r="I205" s="129"/>
      <c r="J205" s="87"/>
      <c r="K205" s="127">
        <f>K263</f>
        <v>22037.060610164597</v>
      </c>
      <c r="M205" s="22">
        <f t="shared" si="25"/>
        <v>0</v>
      </c>
    </row>
    <row r="206" spans="1:13" s="17" customFormat="1" ht="19.5" customHeight="1" outlineLevel="1">
      <c r="A206" s="18"/>
      <c r="B206" s="86"/>
      <c r="C206" s="86"/>
      <c r="D206" s="86"/>
      <c r="E206" s="87" t="s">
        <v>20</v>
      </c>
      <c r="F206" s="88"/>
      <c r="G206" s="89"/>
      <c r="H206" s="56">
        <f t="shared" si="28"/>
        <v>0</v>
      </c>
      <c r="I206" s="56"/>
      <c r="J206" s="58"/>
      <c r="K206" s="58"/>
      <c r="L206" s="1"/>
      <c r="M206" s="22">
        <f t="shared" si="25"/>
        <v>0</v>
      </c>
    </row>
    <row r="207" spans="1:13" s="17" customFormat="1" ht="19.5" customHeight="1" outlineLevel="1">
      <c r="A207" s="18"/>
      <c r="B207" s="90" t="s">
        <v>6</v>
      </c>
      <c r="C207" s="90">
        <v>89401</v>
      </c>
      <c r="D207" s="90" t="s">
        <v>92</v>
      </c>
      <c r="E207" s="91" t="s">
        <v>731</v>
      </c>
      <c r="F207" s="53" t="s">
        <v>105</v>
      </c>
      <c r="G207" s="56">
        <v>24.14</v>
      </c>
      <c r="H207" s="56">
        <f t="shared" si="28"/>
        <v>3.7606800000000002</v>
      </c>
      <c r="I207" s="58">
        <v>4.44</v>
      </c>
      <c r="J207" s="58">
        <f>H207+(H207*27.7%)</f>
        <v>4.80238836</v>
      </c>
      <c r="K207" s="58">
        <f aca="true" t="shared" si="33" ref="K207:K262">SUM(G207*J207)</f>
        <v>115.92965501040001</v>
      </c>
      <c r="L207" s="1"/>
      <c r="M207" s="22">
        <f t="shared" si="25"/>
        <v>4.44</v>
      </c>
    </row>
    <row r="208" spans="1:13" s="17" customFormat="1" ht="19.5" customHeight="1" outlineLevel="1">
      <c r="A208" s="18"/>
      <c r="B208" s="90" t="s">
        <v>7</v>
      </c>
      <c r="C208" s="90">
        <v>89446</v>
      </c>
      <c r="D208" s="90" t="s">
        <v>92</v>
      </c>
      <c r="E208" s="91" t="s">
        <v>732</v>
      </c>
      <c r="F208" s="53" t="s">
        <v>105</v>
      </c>
      <c r="G208" s="56">
        <v>164.46</v>
      </c>
      <c r="H208" s="56">
        <f t="shared" si="28"/>
        <v>2.50712</v>
      </c>
      <c r="I208" s="58">
        <v>2.96</v>
      </c>
      <c r="J208" s="58">
        <f aca="true" t="shared" si="34" ref="J208:J271">H208+(H208*27.7%)</f>
        <v>3.20159224</v>
      </c>
      <c r="K208" s="58">
        <f t="shared" si="33"/>
        <v>526.5338597904</v>
      </c>
      <c r="L208" s="1"/>
      <c r="M208" s="22">
        <f t="shared" si="25"/>
        <v>2.96</v>
      </c>
    </row>
    <row r="209" spans="1:13" s="17" customFormat="1" ht="19.5" customHeight="1" outlineLevel="1">
      <c r="A209" s="18"/>
      <c r="B209" s="90" t="s">
        <v>8</v>
      </c>
      <c r="C209" s="90">
        <v>89447</v>
      </c>
      <c r="D209" s="53" t="s">
        <v>92</v>
      </c>
      <c r="E209" s="91" t="s">
        <v>968</v>
      </c>
      <c r="F209" s="53" t="s">
        <v>105</v>
      </c>
      <c r="G209" s="56">
        <v>2.71</v>
      </c>
      <c r="H209" s="56">
        <f t="shared" si="28"/>
        <v>5.04812</v>
      </c>
      <c r="I209" s="58">
        <v>5.96</v>
      </c>
      <c r="J209" s="58">
        <f t="shared" si="34"/>
        <v>6.44644924</v>
      </c>
      <c r="K209" s="58">
        <f t="shared" si="33"/>
        <v>17.469877440399998</v>
      </c>
      <c r="L209" s="1"/>
      <c r="M209" s="22">
        <f t="shared" si="25"/>
        <v>5.96</v>
      </c>
    </row>
    <row r="210" spans="1:13" s="17" customFormat="1" ht="19.5" customHeight="1" outlineLevel="1">
      <c r="A210" s="18"/>
      <c r="B210" s="90" t="s">
        <v>9</v>
      </c>
      <c r="C210" s="90">
        <v>89449</v>
      </c>
      <c r="D210" s="90" t="s">
        <v>92</v>
      </c>
      <c r="E210" s="91" t="s">
        <v>733</v>
      </c>
      <c r="F210" s="53" t="s">
        <v>105</v>
      </c>
      <c r="G210" s="56">
        <v>64.93</v>
      </c>
      <c r="H210" s="56">
        <f t="shared" si="28"/>
        <v>8.96973</v>
      </c>
      <c r="I210" s="58">
        <v>10.59</v>
      </c>
      <c r="J210" s="58">
        <f t="shared" si="34"/>
        <v>11.45434521</v>
      </c>
      <c r="K210" s="58">
        <f t="shared" si="33"/>
        <v>743.7306344853</v>
      </c>
      <c r="L210" s="1"/>
      <c r="M210" s="22">
        <f t="shared" si="25"/>
        <v>10.59</v>
      </c>
    </row>
    <row r="211" spans="1:13" s="17" customFormat="1" ht="19.5" customHeight="1" outlineLevel="1">
      <c r="A211" s="18"/>
      <c r="B211" s="90" t="s">
        <v>10</v>
      </c>
      <c r="C211" s="90">
        <v>89450</v>
      </c>
      <c r="D211" s="53" t="s">
        <v>92</v>
      </c>
      <c r="E211" s="91" t="s">
        <v>734</v>
      </c>
      <c r="F211" s="53" t="s">
        <v>105</v>
      </c>
      <c r="G211" s="56">
        <v>19.39</v>
      </c>
      <c r="H211" s="56">
        <f t="shared" si="28"/>
        <v>13.738339999999999</v>
      </c>
      <c r="I211" s="58">
        <v>16.22</v>
      </c>
      <c r="J211" s="58">
        <f t="shared" si="34"/>
        <v>17.54386018</v>
      </c>
      <c r="K211" s="58">
        <f t="shared" si="33"/>
        <v>340.1754488902</v>
      </c>
      <c r="L211" s="1"/>
      <c r="M211" s="22">
        <f t="shared" si="25"/>
        <v>16.22</v>
      </c>
    </row>
    <row r="212" spans="1:13" s="17" customFormat="1" ht="19.5" customHeight="1" outlineLevel="1">
      <c r="A212" s="18"/>
      <c r="B212" s="90" t="s">
        <v>12</v>
      </c>
      <c r="C212" s="90">
        <v>89451</v>
      </c>
      <c r="D212" s="53" t="s">
        <v>92</v>
      </c>
      <c r="E212" s="91" t="s">
        <v>735</v>
      </c>
      <c r="F212" s="53" t="s">
        <v>105</v>
      </c>
      <c r="G212" s="56">
        <v>179.81</v>
      </c>
      <c r="H212" s="56">
        <f t="shared" si="28"/>
        <v>19.150669999999998</v>
      </c>
      <c r="I212" s="58">
        <v>22.61</v>
      </c>
      <c r="J212" s="58">
        <f t="shared" si="34"/>
        <v>24.455405589999998</v>
      </c>
      <c r="K212" s="58">
        <f t="shared" si="33"/>
        <v>4397.3264791379</v>
      </c>
      <c r="L212" s="1"/>
      <c r="M212" s="22">
        <f t="shared" si="25"/>
        <v>22.61</v>
      </c>
    </row>
    <row r="213" spans="1:13" s="17" customFormat="1" ht="30" customHeight="1" outlineLevel="1">
      <c r="A213" s="18"/>
      <c r="B213" s="90" t="s">
        <v>854</v>
      </c>
      <c r="C213" s="53">
        <v>72794</v>
      </c>
      <c r="D213" s="53" t="s">
        <v>92</v>
      </c>
      <c r="E213" s="91" t="s">
        <v>853</v>
      </c>
      <c r="F213" s="53" t="s">
        <v>88</v>
      </c>
      <c r="G213" s="56">
        <v>8</v>
      </c>
      <c r="H213" s="56">
        <f t="shared" si="28"/>
        <v>107.70451999999999</v>
      </c>
      <c r="I213" s="58">
        <v>127.16</v>
      </c>
      <c r="J213" s="58">
        <f t="shared" si="34"/>
        <v>137.53867204</v>
      </c>
      <c r="K213" s="58">
        <f t="shared" si="33"/>
        <v>1100.30937632</v>
      </c>
      <c r="L213" s="1"/>
      <c r="M213" s="22">
        <f t="shared" si="25"/>
        <v>127.16</v>
      </c>
    </row>
    <row r="214" spans="1:13" s="17" customFormat="1" ht="30" customHeight="1" outlineLevel="1">
      <c r="A214" s="18"/>
      <c r="B214" s="90" t="s">
        <v>855</v>
      </c>
      <c r="C214" s="90">
        <v>72789</v>
      </c>
      <c r="D214" s="53" t="s">
        <v>92</v>
      </c>
      <c r="E214" s="91" t="s">
        <v>701</v>
      </c>
      <c r="F214" s="53" t="s">
        <v>88</v>
      </c>
      <c r="G214" s="56">
        <v>2</v>
      </c>
      <c r="H214" s="56">
        <f t="shared" si="28"/>
        <v>9.64733</v>
      </c>
      <c r="I214" s="58">
        <v>11.39</v>
      </c>
      <c r="J214" s="58">
        <f t="shared" si="34"/>
        <v>12.31964041</v>
      </c>
      <c r="K214" s="58">
        <f t="shared" si="33"/>
        <v>24.63928082</v>
      </c>
      <c r="L214" s="1"/>
      <c r="M214" s="22">
        <f t="shared" si="25"/>
        <v>11.39</v>
      </c>
    </row>
    <row r="215" spans="1:13" s="17" customFormat="1" ht="30" customHeight="1" outlineLevel="1">
      <c r="A215" s="18"/>
      <c r="B215" s="90" t="s">
        <v>276</v>
      </c>
      <c r="C215" s="90">
        <v>89538</v>
      </c>
      <c r="D215" s="53" t="s">
        <v>92</v>
      </c>
      <c r="E215" s="91" t="s">
        <v>702</v>
      </c>
      <c r="F215" s="53" t="s">
        <v>88</v>
      </c>
      <c r="G215" s="56">
        <v>2</v>
      </c>
      <c r="H215" s="56">
        <f t="shared" si="28"/>
        <v>1.85493</v>
      </c>
      <c r="I215" s="58">
        <v>2.19</v>
      </c>
      <c r="J215" s="58">
        <f t="shared" si="34"/>
        <v>2.36874561</v>
      </c>
      <c r="K215" s="58">
        <f t="shared" si="33"/>
        <v>4.73749122</v>
      </c>
      <c r="L215" s="1"/>
      <c r="M215" s="22">
        <f t="shared" si="25"/>
        <v>2.19</v>
      </c>
    </row>
    <row r="216" spans="1:13" s="17" customFormat="1" ht="30" customHeight="1" outlineLevel="1">
      <c r="A216" s="18"/>
      <c r="B216" s="90" t="s">
        <v>856</v>
      </c>
      <c r="C216" s="90">
        <v>89538</v>
      </c>
      <c r="D216" s="53" t="s">
        <v>92</v>
      </c>
      <c r="E216" s="91" t="s">
        <v>703</v>
      </c>
      <c r="F216" s="53" t="s">
        <v>88</v>
      </c>
      <c r="G216" s="56">
        <v>62</v>
      </c>
      <c r="H216" s="56">
        <f t="shared" si="28"/>
        <v>1.85493</v>
      </c>
      <c r="I216" s="58">
        <v>2.19</v>
      </c>
      <c r="J216" s="58">
        <f t="shared" si="34"/>
        <v>2.36874561</v>
      </c>
      <c r="K216" s="58">
        <f t="shared" si="33"/>
        <v>146.86222782</v>
      </c>
      <c r="L216" s="1"/>
      <c r="M216" s="22">
        <f t="shared" si="25"/>
        <v>2.19</v>
      </c>
    </row>
    <row r="217" spans="1:13" s="17" customFormat="1" ht="30" customHeight="1" outlineLevel="1">
      <c r="A217" s="18"/>
      <c r="B217" s="90" t="s">
        <v>277</v>
      </c>
      <c r="C217" s="90">
        <v>89553</v>
      </c>
      <c r="D217" s="53" t="s">
        <v>92</v>
      </c>
      <c r="E217" s="91" t="s">
        <v>970</v>
      </c>
      <c r="F217" s="53" t="s">
        <v>88</v>
      </c>
      <c r="G217" s="56">
        <v>2</v>
      </c>
      <c r="H217" s="56">
        <f t="shared" si="28"/>
        <v>2.53253</v>
      </c>
      <c r="I217" s="58">
        <v>2.99</v>
      </c>
      <c r="J217" s="58">
        <f t="shared" si="34"/>
        <v>3.2340408099999998</v>
      </c>
      <c r="K217" s="58">
        <f t="shared" si="33"/>
        <v>6.4680816199999995</v>
      </c>
      <c r="L217" s="1"/>
      <c r="M217" s="22">
        <f t="shared" si="25"/>
        <v>2.99</v>
      </c>
    </row>
    <row r="218" spans="1:13" s="17" customFormat="1" ht="30" customHeight="1" outlineLevel="1">
      <c r="A218" s="18"/>
      <c r="B218" s="90" t="s">
        <v>278</v>
      </c>
      <c r="C218" s="90">
        <v>89596</v>
      </c>
      <c r="D218" s="53" t="s">
        <v>92</v>
      </c>
      <c r="E218" s="91" t="s">
        <v>704</v>
      </c>
      <c r="F218" s="53" t="s">
        <v>88</v>
      </c>
      <c r="G218" s="56">
        <v>21</v>
      </c>
      <c r="H218" s="56">
        <f t="shared" si="28"/>
        <v>5.2005799999999995</v>
      </c>
      <c r="I218" s="58">
        <v>6.14</v>
      </c>
      <c r="J218" s="58">
        <f t="shared" si="34"/>
        <v>6.64114066</v>
      </c>
      <c r="K218" s="58">
        <f t="shared" si="33"/>
        <v>139.46395386</v>
      </c>
      <c r="L218" s="1"/>
      <c r="M218" s="22">
        <f aca="true" t="shared" si="35" ref="M218:M281">I218</f>
        <v>6.14</v>
      </c>
    </row>
    <row r="219" spans="1:13" s="17" customFormat="1" ht="30" customHeight="1" outlineLevel="1">
      <c r="A219" s="18"/>
      <c r="B219" s="90" t="s">
        <v>857</v>
      </c>
      <c r="C219" s="90">
        <v>89610</v>
      </c>
      <c r="D219" s="53" t="s">
        <v>92</v>
      </c>
      <c r="E219" s="91" t="s">
        <v>705</v>
      </c>
      <c r="F219" s="53" t="s">
        <v>88</v>
      </c>
      <c r="G219" s="56">
        <v>8</v>
      </c>
      <c r="H219" s="56">
        <f t="shared" si="28"/>
        <v>9.181479999999999</v>
      </c>
      <c r="I219" s="58">
        <v>10.84</v>
      </c>
      <c r="J219" s="58">
        <f t="shared" si="34"/>
        <v>11.724749959999999</v>
      </c>
      <c r="K219" s="58">
        <f t="shared" si="33"/>
        <v>93.79799967999999</v>
      </c>
      <c r="L219" s="1"/>
      <c r="M219" s="22">
        <f t="shared" si="35"/>
        <v>10.84</v>
      </c>
    </row>
    <row r="220" spans="1:13" s="17" customFormat="1" ht="30" customHeight="1" outlineLevel="1">
      <c r="A220" s="18"/>
      <c r="B220" s="90" t="s">
        <v>279</v>
      </c>
      <c r="C220" s="90">
        <v>89613</v>
      </c>
      <c r="D220" s="53" t="s">
        <v>92</v>
      </c>
      <c r="E220" s="91" t="s">
        <v>706</v>
      </c>
      <c r="F220" s="53" t="s">
        <v>88</v>
      </c>
      <c r="G220" s="56">
        <v>12</v>
      </c>
      <c r="H220" s="56">
        <f t="shared" si="28"/>
        <v>15.957479999999999</v>
      </c>
      <c r="I220" s="58">
        <v>18.84</v>
      </c>
      <c r="J220" s="58">
        <f t="shared" si="34"/>
        <v>20.377701959999996</v>
      </c>
      <c r="K220" s="58">
        <f t="shared" si="33"/>
        <v>244.53242351999995</v>
      </c>
      <c r="L220" s="1"/>
      <c r="M220" s="22">
        <f t="shared" si="35"/>
        <v>18.84</v>
      </c>
    </row>
    <row r="221" spans="1:13" s="17" customFormat="1" ht="19.5" customHeight="1" outlineLevel="1">
      <c r="A221" s="18"/>
      <c r="B221" s="90" t="s">
        <v>280</v>
      </c>
      <c r="C221" s="90" t="s">
        <v>903</v>
      </c>
      <c r="D221" s="53" t="s">
        <v>114</v>
      </c>
      <c r="E221" s="91" t="s">
        <v>707</v>
      </c>
      <c r="F221" s="53" t="s">
        <v>88</v>
      </c>
      <c r="G221" s="56">
        <v>16</v>
      </c>
      <c r="H221" s="56">
        <f t="shared" si="28"/>
        <v>9.12219</v>
      </c>
      <c r="I221" s="64">
        <v>10.77</v>
      </c>
      <c r="J221" s="58">
        <f t="shared" si="34"/>
        <v>11.64903663</v>
      </c>
      <c r="K221" s="58">
        <f t="shared" si="33"/>
        <v>186.38458608</v>
      </c>
      <c r="L221" s="1"/>
      <c r="M221" s="22">
        <f t="shared" si="35"/>
        <v>10.77</v>
      </c>
    </row>
    <row r="222" spans="1:13" s="17" customFormat="1" ht="19.5" customHeight="1" outlineLevel="1">
      <c r="A222" s="18"/>
      <c r="B222" s="90" t="s">
        <v>281</v>
      </c>
      <c r="C222" s="90" t="s">
        <v>905</v>
      </c>
      <c r="D222" s="53" t="s">
        <v>114</v>
      </c>
      <c r="E222" s="91" t="s">
        <v>708</v>
      </c>
      <c r="F222" s="53" t="s">
        <v>88</v>
      </c>
      <c r="G222" s="56">
        <v>6</v>
      </c>
      <c r="H222" s="56">
        <f t="shared" si="28"/>
        <v>22.14905</v>
      </c>
      <c r="I222" s="64">
        <v>26.15</v>
      </c>
      <c r="J222" s="58">
        <f t="shared" si="34"/>
        <v>28.28433685</v>
      </c>
      <c r="K222" s="58">
        <f t="shared" si="33"/>
        <v>169.7060211</v>
      </c>
      <c r="L222" s="1"/>
      <c r="M222" s="22">
        <f t="shared" si="35"/>
        <v>26.15</v>
      </c>
    </row>
    <row r="223" spans="1:13" s="17" customFormat="1" ht="19.5" customHeight="1" outlineLevel="1">
      <c r="A223" s="18"/>
      <c r="B223" s="90" t="s">
        <v>858</v>
      </c>
      <c r="C223" s="90" t="s">
        <v>901</v>
      </c>
      <c r="D223" s="53" t="s">
        <v>114</v>
      </c>
      <c r="E223" s="91" t="s">
        <v>709</v>
      </c>
      <c r="F223" s="53" t="s">
        <v>88</v>
      </c>
      <c r="G223" s="56">
        <v>24</v>
      </c>
      <c r="H223" s="56">
        <f t="shared" si="28"/>
        <v>6.62354</v>
      </c>
      <c r="I223" s="64">
        <v>7.82</v>
      </c>
      <c r="J223" s="58">
        <f t="shared" si="34"/>
        <v>8.458260580000001</v>
      </c>
      <c r="K223" s="58">
        <f t="shared" si="33"/>
        <v>202.99825392000002</v>
      </c>
      <c r="L223" s="1"/>
      <c r="M223" s="22">
        <f t="shared" si="35"/>
        <v>7.82</v>
      </c>
    </row>
    <row r="224" spans="1:13" s="17" customFormat="1" ht="19.5" customHeight="1" outlineLevel="1">
      <c r="A224" s="18"/>
      <c r="B224" s="90" t="s">
        <v>859</v>
      </c>
      <c r="C224" s="90" t="s">
        <v>902</v>
      </c>
      <c r="D224" s="53" t="s">
        <v>114</v>
      </c>
      <c r="E224" s="91" t="s">
        <v>710</v>
      </c>
      <c r="F224" s="53" t="s">
        <v>88</v>
      </c>
      <c r="G224" s="56">
        <v>7</v>
      </c>
      <c r="H224" s="56">
        <f t="shared" si="28"/>
        <v>9.02055</v>
      </c>
      <c r="I224" s="64">
        <v>10.65</v>
      </c>
      <c r="J224" s="58">
        <f t="shared" si="34"/>
        <v>11.519242349999999</v>
      </c>
      <c r="K224" s="58">
        <f t="shared" si="33"/>
        <v>80.63469644999999</v>
      </c>
      <c r="L224" s="1"/>
      <c r="M224" s="22">
        <f t="shared" si="35"/>
        <v>10.65</v>
      </c>
    </row>
    <row r="225" spans="1:13" s="17" customFormat="1" ht="19.5" customHeight="1" outlineLevel="1">
      <c r="A225" s="18"/>
      <c r="B225" s="90" t="s">
        <v>860</v>
      </c>
      <c r="C225" s="90" t="s">
        <v>902</v>
      </c>
      <c r="D225" s="53" t="s">
        <v>114</v>
      </c>
      <c r="E225" s="91" t="s">
        <v>966</v>
      </c>
      <c r="F225" s="53" t="s">
        <v>88</v>
      </c>
      <c r="G225" s="56">
        <v>1</v>
      </c>
      <c r="H225" s="56">
        <f t="shared" si="28"/>
        <v>9.02055</v>
      </c>
      <c r="I225" s="64">
        <v>10.65</v>
      </c>
      <c r="J225" s="58">
        <f t="shared" si="34"/>
        <v>11.519242349999999</v>
      </c>
      <c r="K225" s="58">
        <f t="shared" si="33"/>
        <v>11.519242349999999</v>
      </c>
      <c r="L225" s="1"/>
      <c r="M225" s="22">
        <f t="shared" si="35"/>
        <v>10.65</v>
      </c>
    </row>
    <row r="226" spans="1:13" s="17" customFormat="1" ht="19.5" customHeight="1" outlineLevel="1">
      <c r="A226" s="18"/>
      <c r="B226" s="90" t="s">
        <v>282</v>
      </c>
      <c r="C226" s="90" t="s">
        <v>904</v>
      </c>
      <c r="D226" s="53" t="s">
        <v>114</v>
      </c>
      <c r="E226" s="91" t="s">
        <v>711</v>
      </c>
      <c r="F226" s="53" t="s">
        <v>88</v>
      </c>
      <c r="G226" s="56">
        <v>8</v>
      </c>
      <c r="H226" s="56">
        <f t="shared" si="28"/>
        <v>20.76844</v>
      </c>
      <c r="I226" s="64">
        <v>24.52</v>
      </c>
      <c r="J226" s="58">
        <f t="shared" si="34"/>
        <v>26.52129788</v>
      </c>
      <c r="K226" s="58">
        <f t="shared" si="33"/>
        <v>212.17038304</v>
      </c>
      <c r="L226" s="1"/>
      <c r="M226" s="22">
        <f t="shared" si="35"/>
        <v>24.52</v>
      </c>
    </row>
    <row r="227" spans="1:13" s="17" customFormat="1" ht="19.5" customHeight="1" outlineLevel="1">
      <c r="A227" s="18"/>
      <c r="B227" s="90" t="s">
        <v>283</v>
      </c>
      <c r="C227" s="90">
        <v>86884</v>
      </c>
      <c r="D227" s="53" t="s">
        <v>92</v>
      </c>
      <c r="E227" s="91" t="s">
        <v>971</v>
      </c>
      <c r="F227" s="53" t="s">
        <v>88</v>
      </c>
      <c r="G227" s="56">
        <v>30</v>
      </c>
      <c r="H227" s="56">
        <f t="shared" si="28"/>
        <v>4.31123</v>
      </c>
      <c r="I227" s="58">
        <v>5.09</v>
      </c>
      <c r="J227" s="58">
        <f t="shared" si="34"/>
        <v>5.50544071</v>
      </c>
      <c r="K227" s="58">
        <f t="shared" si="33"/>
        <v>165.1632213</v>
      </c>
      <c r="L227" s="1"/>
      <c r="M227" s="22">
        <f t="shared" si="35"/>
        <v>5.09</v>
      </c>
    </row>
    <row r="228" spans="1:13" s="17" customFormat="1" ht="19.5" customHeight="1" outlineLevel="1">
      <c r="A228" s="18"/>
      <c r="B228" s="90" t="s">
        <v>861</v>
      </c>
      <c r="C228" s="53">
        <v>89359</v>
      </c>
      <c r="D228" s="53" t="s">
        <v>92</v>
      </c>
      <c r="E228" s="91" t="s">
        <v>852</v>
      </c>
      <c r="F228" s="53" t="s">
        <v>88</v>
      </c>
      <c r="G228" s="56">
        <v>1</v>
      </c>
      <c r="H228" s="56">
        <f t="shared" si="28"/>
        <v>3.6166899999999997</v>
      </c>
      <c r="I228" s="58">
        <v>4.27</v>
      </c>
      <c r="J228" s="58">
        <f t="shared" si="34"/>
        <v>4.618513129999999</v>
      </c>
      <c r="K228" s="58">
        <f t="shared" si="33"/>
        <v>4.618513129999999</v>
      </c>
      <c r="L228" s="1"/>
      <c r="M228" s="22">
        <f t="shared" si="35"/>
        <v>4.27</v>
      </c>
    </row>
    <row r="229" spans="1:13" s="17" customFormat="1" ht="19.5" customHeight="1" outlineLevel="1">
      <c r="A229" s="18"/>
      <c r="B229" s="90" t="s">
        <v>284</v>
      </c>
      <c r="C229" s="53">
        <v>89485</v>
      </c>
      <c r="D229" s="53" t="s">
        <v>92</v>
      </c>
      <c r="E229" s="91" t="s">
        <v>712</v>
      </c>
      <c r="F229" s="53" t="s">
        <v>88</v>
      </c>
      <c r="G229" s="56">
        <v>5</v>
      </c>
      <c r="H229" s="56">
        <f t="shared" si="28"/>
        <v>2.55794</v>
      </c>
      <c r="I229" s="58">
        <v>3.02</v>
      </c>
      <c r="J229" s="58">
        <f t="shared" si="34"/>
        <v>3.26648938</v>
      </c>
      <c r="K229" s="58">
        <f t="shared" si="33"/>
        <v>16.3324469</v>
      </c>
      <c r="L229" s="1"/>
      <c r="M229" s="22">
        <f t="shared" si="35"/>
        <v>3.02</v>
      </c>
    </row>
    <row r="230" spans="1:13" s="17" customFormat="1" ht="19.5" customHeight="1" outlineLevel="1">
      <c r="A230" s="18"/>
      <c r="B230" s="90" t="s">
        <v>862</v>
      </c>
      <c r="C230" s="90">
        <v>89502</v>
      </c>
      <c r="D230" s="53" t="s">
        <v>92</v>
      </c>
      <c r="E230" s="91" t="s">
        <v>713</v>
      </c>
      <c r="F230" s="53" t="s">
        <v>88</v>
      </c>
      <c r="G230" s="56">
        <v>3</v>
      </c>
      <c r="H230" s="56">
        <f aca="true" t="shared" si="36" ref="H230:H293">M230*0.847</f>
        <v>7.2333799999999995</v>
      </c>
      <c r="I230" s="58">
        <v>8.54</v>
      </c>
      <c r="J230" s="58">
        <f t="shared" si="34"/>
        <v>9.237026259999999</v>
      </c>
      <c r="K230" s="58">
        <f t="shared" si="33"/>
        <v>27.711078779999994</v>
      </c>
      <c r="L230" s="1"/>
      <c r="M230" s="22">
        <f t="shared" si="35"/>
        <v>8.54</v>
      </c>
    </row>
    <row r="231" spans="1:13" s="17" customFormat="1" ht="19.5" customHeight="1" outlineLevel="1">
      <c r="A231" s="18"/>
      <c r="B231" s="90" t="s">
        <v>285</v>
      </c>
      <c r="C231" s="53">
        <v>89515</v>
      </c>
      <c r="D231" s="53" t="s">
        <v>92</v>
      </c>
      <c r="E231" s="91" t="s">
        <v>714</v>
      </c>
      <c r="F231" s="53" t="s">
        <v>88</v>
      </c>
      <c r="G231" s="56">
        <v>14</v>
      </c>
      <c r="H231" s="56">
        <f t="shared" si="36"/>
        <v>38.38604</v>
      </c>
      <c r="I231" s="58">
        <v>45.32</v>
      </c>
      <c r="J231" s="58">
        <f t="shared" si="34"/>
        <v>49.01897308</v>
      </c>
      <c r="K231" s="58">
        <f t="shared" si="33"/>
        <v>686.26562312</v>
      </c>
      <c r="L231" s="1"/>
      <c r="M231" s="22">
        <f t="shared" si="35"/>
        <v>45.32</v>
      </c>
    </row>
    <row r="232" spans="1:13" s="17" customFormat="1" ht="19.5" customHeight="1" outlineLevel="1">
      <c r="A232" s="18"/>
      <c r="B232" s="90" t="s">
        <v>501</v>
      </c>
      <c r="C232" s="90">
        <v>89358</v>
      </c>
      <c r="D232" s="53" t="s">
        <v>92</v>
      </c>
      <c r="E232" s="91" t="s">
        <v>715</v>
      </c>
      <c r="F232" s="53" t="s">
        <v>88</v>
      </c>
      <c r="G232" s="56">
        <v>6</v>
      </c>
      <c r="H232" s="56">
        <f t="shared" si="36"/>
        <v>3.48964</v>
      </c>
      <c r="I232" s="58">
        <v>4.12</v>
      </c>
      <c r="J232" s="58">
        <f t="shared" si="34"/>
        <v>4.45627028</v>
      </c>
      <c r="K232" s="58">
        <f t="shared" si="33"/>
        <v>26.73762168</v>
      </c>
      <c r="L232" s="1"/>
      <c r="M232" s="22">
        <f t="shared" si="35"/>
        <v>4.12</v>
      </c>
    </row>
    <row r="233" spans="1:13" s="17" customFormat="1" ht="19.5" customHeight="1" outlineLevel="1">
      <c r="A233" s="18"/>
      <c r="B233" s="90" t="s">
        <v>863</v>
      </c>
      <c r="C233" s="90">
        <v>89362</v>
      </c>
      <c r="D233" s="53" t="s">
        <v>92</v>
      </c>
      <c r="E233" s="91" t="s">
        <v>716</v>
      </c>
      <c r="F233" s="53" t="s">
        <v>88</v>
      </c>
      <c r="G233" s="56">
        <v>68</v>
      </c>
      <c r="H233" s="56">
        <f t="shared" si="36"/>
        <v>4.11642</v>
      </c>
      <c r="I233" s="58">
        <v>4.86</v>
      </c>
      <c r="J233" s="58">
        <f t="shared" si="34"/>
        <v>5.256668339999999</v>
      </c>
      <c r="K233" s="58">
        <f t="shared" si="33"/>
        <v>357.45344711999996</v>
      </c>
      <c r="L233" s="1"/>
      <c r="M233" s="22">
        <f t="shared" si="35"/>
        <v>4.86</v>
      </c>
    </row>
    <row r="234" spans="1:13" s="17" customFormat="1" ht="19.5" customHeight="1" outlineLevel="1">
      <c r="A234" s="18"/>
      <c r="B234" s="90" t="s">
        <v>502</v>
      </c>
      <c r="C234" s="90">
        <v>89501</v>
      </c>
      <c r="D234" s="53" t="s">
        <v>92</v>
      </c>
      <c r="E234" s="91" t="s">
        <v>717</v>
      </c>
      <c r="F234" s="53" t="s">
        <v>88</v>
      </c>
      <c r="G234" s="56">
        <v>12</v>
      </c>
      <c r="H234" s="56">
        <f t="shared" si="36"/>
        <v>6.23392</v>
      </c>
      <c r="I234" s="58">
        <v>7.36</v>
      </c>
      <c r="J234" s="58">
        <f t="shared" si="34"/>
        <v>7.960715840000001</v>
      </c>
      <c r="K234" s="58">
        <f t="shared" si="33"/>
        <v>95.52859008000001</v>
      </c>
      <c r="L234" s="1"/>
      <c r="M234" s="22">
        <f t="shared" si="35"/>
        <v>7.36</v>
      </c>
    </row>
    <row r="235" spans="1:13" s="17" customFormat="1" ht="19.5" customHeight="1" outlineLevel="1">
      <c r="A235" s="18"/>
      <c r="B235" s="90" t="s">
        <v>864</v>
      </c>
      <c r="C235" s="90">
        <v>89505</v>
      </c>
      <c r="D235" s="53" t="s">
        <v>92</v>
      </c>
      <c r="E235" s="91" t="s">
        <v>718</v>
      </c>
      <c r="F235" s="53" t="s">
        <v>88</v>
      </c>
      <c r="G235" s="56">
        <v>1</v>
      </c>
      <c r="H235" s="56">
        <f t="shared" si="36"/>
        <v>17.90558</v>
      </c>
      <c r="I235" s="58">
        <v>21.14</v>
      </c>
      <c r="J235" s="58">
        <f t="shared" si="34"/>
        <v>22.86542566</v>
      </c>
      <c r="K235" s="58">
        <f t="shared" si="33"/>
        <v>22.86542566</v>
      </c>
      <c r="L235" s="1"/>
      <c r="M235" s="22">
        <f t="shared" si="35"/>
        <v>21.14</v>
      </c>
    </row>
    <row r="236" spans="1:13" s="17" customFormat="1" ht="19.5" customHeight="1" outlineLevel="1">
      <c r="A236" s="18"/>
      <c r="B236" s="90" t="s">
        <v>503</v>
      </c>
      <c r="C236" s="90">
        <v>89521</v>
      </c>
      <c r="D236" s="53" t="s">
        <v>92</v>
      </c>
      <c r="E236" s="91" t="s">
        <v>719</v>
      </c>
      <c r="F236" s="53" t="s">
        <v>88</v>
      </c>
      <c r="G236" s="56">
        <v>34</v>
      </c>
      <c r="H236" s="56">
        <f t="shared" si="36"/>
        <v>56.410199999999996</v>
      </c>
      <c r="I236" s="58">
        <v>66.6</v>
      </c>
      <c r="J236" s="58">
        <f t="shared" si="34"/>
        <v>72.0358254</v>
      </c>
      <c r="K236" s="58">
        <f t="shared" si="33"/>
        <v>2449.2180636</v>
      </c>
      <c r="L236" s="1"/>
      <c r="M236" s="22">
        <f t="shared" si="35"/>
        <v>66.6</v>
      </c>
    </row>
    <row r="237" spans="1:13" s="17" customFormat="1" ht="26.25" customHeight="1" outlineLevel="1">
      <c r="A237" s="18"/>
      <c r="B237" s="90" t="s">
        <v>742</v>
      </c>
      <c r="C237" s="90">
        <v>90373</v>
      </c>
      <c r="D237" s="53" t="s">
        <v>92</v>
      </c>
      <c r="E237" s="91" t="s">
        <v>727</v>
      </c>
      <c r="F237" s="53" t="s">
        <v>88</v>
      </c>
      <c r="G237" s="56">
        <v>7</v>
      </c>
      <c r="H237" s="56">
        <f t="shared" si="36"/>
        <v>7.1656200000000005</v>
      </c>
      <c r="I237" s="58">
        <v>8.46</v>
      </c>
      <c r="J237" s="58">
        <f t="shared" si="34"/>
        <v>9.150496740000001</v>
      </c>
      <c r="K237" s="58">
        <f t="shared" si="33"/>
        <v>64.05347718000002</v>
      </c>
      <c r="L237" s="1"/>
      <c r="M237" s="22">
        <f t="shared" si="35"/>
        <v>8.46</v>
      </c>
    </row>
    <row r="238" spans="1:13" s="17" customFormat="1" ht="30" customHeight="1" outlineLevel="1">
      <c r="A238" s="18"/>
      <c r="B238" s="90" t="s">
        <v>865</v>
      </c>
      <c r="C238" s="90" t="s">
        <v>906</v>
      </c>
      <c r="D238" s="53" t="s">
        <v>114</v>
      </c>
      <c r="E238" s="91" t="s">
        <v>728</v>
      </c>
      <c r="F238" s="53" t="s">
        <v>88</v>
      </c>
      <c r="G238" s="56">
        <v>55</v>
      </c>
      <c r="H238" s="56">
        <f t="shared" si="36"/>
        <v>5.657959999999999</v>
      </c>
      <c r="I238" s="64">
        <v>6.68</v>
      </c>
      <c r="J238" s="58">
        <f t="shared" si="34"/>
        <v>7.225214919999999</v>
      </c>
      <c r="K238" s="58">
        <f t="shared" si="33"/>
        <v>397.38682059999996</v>
      </c>
      <c r="L238" s="1"/>
      <c r="M238" s="22">
        <f t="shared" si="35"/>
        <v>6.68</v>
      </c>
    </row>
    <row r="239" spans="1:13" s="17" customFormat="1" ht="19.5" customHeight="1" outlineLevel="1">
      <c r="A239" s="18"/>
      <c r="B239" s="90" t="s">
        <v>866</v>
      </c>
      <c r="C239" s="90" t="s">
        <v>907</v>
      </c>
      <c r="D239" s="53" t="s">
        <v>114</v>
      </c>
      <c r="E239" s="91" t="s">
        <v>969</v>
      </c>
      <c r="F239" s="53" t="s">
        <v>88</v>
      </c>
      <c r="G239" s="56">
        <v>1</v>
      </c>
      <c r="H239" s="56">
        <f t="shared" si="36"/>
        <v>5.91206</v>
      </c>
      <c r="I239" s="64">
        <v>6.98</v>
      </c>
      <c r="J239" s="58">
        <f t="shared" si="34"/>
        <v>7.54970062</v>
      </c>
      <c r="K239" s="58">
        <f t="shared" si="33"/>
        <v>7.54970062</v>
      </c>
      <c r="L239" s="1"/>
      <c r="M239" s="22">
        <f t="shared" si="35"/>
        <v>6.98</v>
      </c>
    </row>
    <row r="240" spans="1:13" s="17" customFormat="1" ht="19.5" customHeight="1" outlineLevel="1">
      <c r="A240" s="18"/>
      <c r="B240" s="90" t="s">
        <v>743</v>
      </c>
      <c r="C240" s="90">
        <v>89424</v>
      </c>
      <c r="D240" s="90" t="s">
        <v>92</v>
      </c>
      <c r="E240" s="92" t="s">
        <v>700</v>
      </c>
      <c r="F240" s="53" t="s">
        <v>88</v>
      </c>
      <c r="G240" s="56">
        <v>10</v>
      </c>
      <c r="H240" s="56">
        <f t="shared" si="36"/>
        <v>2.22761</v>
      </c>
      <c r="I240" s="58">
        <v>2.63</v>
      </c>
      <c r="J240" s="58">
        <f t="shared" si="34"/>
        <v>2.8446579699999996</v>
      </c>
      <c r="K240" s="58">
        <f t="shared" si="33"/>
        <v>28.446579699999997</v>
      </c>
      <c r="L240" s="1"/>
      <c r="M240" s="22">
        <f t="shared" si="35"/>
        <v>2.63</v>
      </c>
    </row>
    <row r="241" spans="1:13" s="17" customFormat="1" ht="27" customHeight="1" outlineLevel="1">
      <c r="A241" s="18"/>
      <c r="B241" s="90" t="s">
        <v>744</v>
      </c>
      <c r="C241" s="53">
        <v>89980</v>
      </c>
      <c r="D241" s="53" t="s">
        <v>92</v>
      </c>
      <c r="E241" s="91" t="s">
        <v>729</v>
      </c>
      <c r="F241" s="53" t="s">
        <v>88</v>
      </c>
      <c r="G241" s="56">
        <v>5</v>
      </c>
      <c r="H241" s="56">
        <f t="shared" si="36"/>
        <v>5.64949</v>
      </c>
      <c r="I241" s="58">
        <v>6.67</v>
      </c>
      <c r="J241" s="58">
        <f t="shared" si="34"/>
        <v>7.21439873</v>
      </c>
      <c r="K241" s="58">
        <f t="shared" si="33"/>
        <v>36.07199365</v>
      </c>
      <c r="L241" s="1"/>
      <c r="M241" s="22">
        <f t="shared" si="35"/>
        <v>6.67</v>
      </c>
    </row>
    <row r="242" spans="1:13" s="17" customFormat="1" ht="19.5" customHeight="1" outlineLevel="1">
      <c r="A242" s="18"/>
      <c r="B242" s="90" t="s">
        <v>867</v>
      </c>
      <c r="C242" s="90">
        <v>89395</v>
      </c>
      <c r="D242" s="53" t="s">
        <v>92</v>
      </c>
      <c r="E242" s="91" t="s">
        <v>720</v>
      </c>
      <c r="F242" s="53" t="s">
        <v>88</v>
      </c>
      <c r="G242" s="56">
        <v>20</v>
      </c>
      <c r="H242" s="56">
        <f t="shared" si="36"/>
        <v>5.7596</v>
      </c>
      <c r="I242" s="58">
        <v>6.8</v>
      </c>
      <c r="J242" s="58">
        <f t="shared" si="34"/>
        <v>7.3550092</v>
      </c>
      <c r="K242" s="58">
        <f t="shared" si="33"/>
        <v>147.10018399999998</v>
      </c>
      <c r="L242" s="1"/>
      <c r="M242" s="22">
        <f t="shared" si="35"/>
        <v>6.8</v>
      </c>
    </row>
    <row r="243" spans="1:13" s="17" customFormat="1" ht="19.5" customHeight="1" outlineLevel="1">
      <c r="A243" s="18"/>
      <c r="B243" s="90" t="s">
        <v>745</v>
      </c>
      <c r="C243" s="90">
        <v>89625</v>
      </c>
      <c r="D243" s="53" t="s">
        <v>92</v>
      </c>
      <c r="E243" s="91" t="s">
        <v>721</v>
      </c>
      <c r="F243" s="53" t="s">
        <v>88</v>
      </c>
      <c r="G243" s="56">
        <v>6</v>
      </c>
      <c r="H243" s="56">
        <f t="shared" si="36"/>
        <v>10.49433</v>
      </c>
      <c r="I243" s="58">
        <v>12.39</v>
      </c>
      <c r="J243" s="58">
        <f t="shared" si="34"/>
        <v>13.40125941</v>
      </c>
      <c r="K243" s="58">
        <f t="shared" si="33"/>
        <v>80.40755646</v>
      </c>
      <c r="L243" s="1"/>
      <c r="M243" s="22">
        <f t="shared" si="35"/>
        <v>12.39</v>
      </c>
    </row>
    <row r="244" spans="1:13" s="17" customFormat="1" ht="19.5" customHeight="1" outlineLevel="1">
      <c r="A244" s="18"/>
      <c r="B244" s="90" t="s">
        <v>746</v>
      </c>
      <c r="C244" s="53">
        <v>89628</v>
      </c>
      <c r="D244" s="53" t="s">
        <v>92</v>
      </c>
      <c r="E244" s="91" t="s">
        <v>722</v>
      </c>
      <c r="F244" s="53" t="s">
        <v>88</v>
      </c>
      <c r="G244" s="56">
        <v>11</v>
      </c>
      <c r="H244" s="56">
        <f t="shared" si="36"/>
        <v>28.010289999999998</v>
      </c>
      <c r="I244" s="58">
        <v>33.07</v>
      </c>
      <c r="J244" s="58">
        <f t="shared" si="34"/>
        <v>35.76914033</v>
      </c>
      <c r="K244" s="58">
        <f t="shared" si="33"/>
        <v>393.46054362999996</v>
      </c>
      <c r="L244" s="1"/>
      <c r="M244" s="22">
        <f t="shared" si="35"/>
        <v>33.07</v>
      </c>
    </row>
    <row r="245" spans="1:13" s="17" customFormat="1" ht="19.5" customHeight="1" outlineLevel="1">
      <c r="A245" s="18"/>
      <c r="B245" s="90" t="s">
        <v>747</v>
      </c>
      <c r="C245" s="53">
        <v>89566</v>
      </c>
      <c r="D245" s="53" t="s">
        <v>92</v>
      </c>
      <c r="E245" s="91" t="s">
        <v>723</v>
      </c>
      <c r="F245" s="53" t="s">
        <v>88</v>
      </c>
      <c r="G245" s="56">
        <v>14</v>
      </c>
      <c r="H245" s="56">
        <f t="shared" si="36"/>
        <v>24.9865</v>
      </c>
      <c r="I245" s="58">
        <v>29.5</v>
      </c>
      <c r="J245" s="58">
        <f t="shared" si="34"/>
        <v>31.9077605</v>
      </c>
      <c r="K245" s="58">
        <f t="shared" si="33"/>
        <v>446.708647</v>
      </c>
      <c r="L245" s="1"/>
      <c r="M245" s="22">
        <f t="shared" si="35"/>
        <v>29.5</v>
      </c>
    </row>
    <row r="246" spans="1:13" s="17" customFormat="1" ht="19.5" customHeight="1" outlineLevel="1">
      <c r="A246" s="18"/>
      <c r="B246" s="90" t="s">
        <v>868</v>
      </c>
      <c r="C246" s="53">
        <v>89627</v>
      </c>
      <c r="D246" s="53" t="s">
        <v>92</v>
      </c>
      <c r="E246" s="91" t="s">
        <v>724</v>
      </c>
      <c r="F246" s="53" t="s">
        <v>88</v>
      </c>
      <c r="G246" s="56">
        <v>11</v>
      </c>
      <c r="H246" s="56">
        <f t="shared" si="36"/>
        <v>10.59597</v>
      </c>
      <c r="I246" s="58">
        <v>12.51</v>
      </c>
      <c r="J246" s="58">
        <f t="shared" si="34"/>
        <v>13.531053689999998</v>
      </c>
      <c r="K246" s="58">
        <f t="shared" si="33"/>
        <v>148.84159058999998</v>
      </c>
      <c r="L246" s="1"/>
      <c r="M246" s="22">
        <f t="shared" si="35"/>
        <v>12.51</v>
      </c>
    </row>
    <row r="247" spans="1:13" s="17" customFormat="1" ht="19.5" customHeight="1" outlineLevel="1">
      <c r="A247" s="18"/>
      <c r="B247" s="90" t="s">
        <v>869</v>
      </c>
      <c r="C247" s="90">
        <v>89630</v>
      </c>
      <c r="D247" s="53" t="s">
        <v>92</v>
      </c>
      <c r="E247" s="91" t="s">
        <v>725</v>
      </c>
      <c r="F247" s="53" t="s">
        <v>88</v>
      </c>
      <c r="G247" s="56">
        <v>13</v>
      </c>
      <c r="H247" s="56">
        <f t="shared" si="36"/>
        <v>33.651309999999995</v>
      </c>
      <c r="I247" s="58">
        <v>39.73</v>
      </c>
      <c r="J247" s="58">
        <f t="shared" si="34"/>
        <v>42.97272286999999</v>
      </c>
      <c r="K247" s="58">
        <f t="shared" si="33"/>
        <v>558.6453973099999</v>
      </c>
      <c r="L247" s="1"/>
      <c r="M247" s="22">
        <f t="shared" si="35"/>
        <v>39.73</v>
      </c>
    </row>
    <row r="248" spans="1:13" s="17" customFormat="1" ht="19.5" customHeight="1" outlineLevel="1">
      <c r="A248" s="18"/>
      <c r="B248" s="90" t="s">
        <v>870</v>
      </c>
      <c r="C248" s="90">
        <v>89630</v>
      </c>
      <c r="D248" s="53" t="s">
        <v>92</v>
      </c>
      <c r="E248" s="91" t="s">
        <v>726</v>
      </c>
      <c r="F248" s="53" t="s">
        <v>88</v>
      </c>
      <c r="G248" s="56">
        <v>3</v>
      </c>
      <c r="H248" s="56">
        <f t="shared" si="36"/>
        <v>33.651309999999995</v>
      </c>
      <c r="I248" s="58">
        <v>39.73</v>
      </c>
      <c r="J248" s="58">
        <f t="shared" si="34"/>
        <v>42.97272286999999</v>
      </c>
      <c r="K248" s="58">
        <f t="shared" si="33"/>
        <v>128.91816860999998</v>
      </c>
      <c r="L248" s="1"/>
      <c r="M248" s="22">
        <f t="shared" si="35"/>
        <v>39.73</v>
      </c>
    </row>
    <row r="249" spans="1:13" s="17" customFormat="1" ht="30" customHeight="1" outlineLevel="1">
      <c r="A249" s="18"/>
      <c r="B249" s="90" t="s">
        <v>748</v>
      </c>
      <c r="C249" s="53">
        <v>89394</v>
      </c>
      <c r="D249" s="53" t="s">
        <v>92</v>
      </c>
      <c r="E249" s="91" t="s">
        <v>730</v>
      </c>
      <c r="F249" s="53" t="s">
        <v>88</v>
      </c>
      <c r="G249" s="56">
        <v>11</v>
      </c>
      <c r="H249" s="56">
        <f t="shared" si="36"/>
        <v>10.51127</v>
      </c>
      <c r="I249" s="58">
        <v>12.41</v>
      </c>
      <c r="J249" s="58">
        <f t="shared" si="34"/>
        <v>13.42289179</v>
      </c>
      <c r="K249" s="58">
        <f t="shared" si="33"/>
        <v>147.65180969</v>
      </c>
      <c r="L249" s="1"/>
      <c r="M249" s="22">
        <f t="shared" si="35"/>
        <v>12.41</v>
      </c>
    </row>
    <row r="250" spans="1:13" s="17" customFormat="1" ht="27.75" customHeight="1" outlineLevel="1">
      <c r="A250" s="18"/>
      <c r="B250" s="90" t="s">
        <v>871</v>
      </c>
      <c r="C250" s="90">
        <v>89439</v>
      </c>
      <c r="D250" s="53" t="s">
        <v>92</v>
      </c>
      <c r="E250" s="91" t="s">
        <v>975</v>
      </c>
      <c r="F250" s="53" t="s">
        <v>88</v>
      </c>
      <c r="G250" s="56">
        <v>1</v>
      </c>
      <c r="H250" s="56">
        <f t="shared" si="36"/>
        <v>4.34511</v>
      </c>
      <c r="I250" s="58">
        <v>5.13</v>
      </c>
      <c r="J250" s="58">
        <f t="shared" si="34"/>
        <v>5.54870547</v>
      </c>
      <c r="K250" s="58">
        <f t="shared" si="33"/>
        <v>5.54870547</v>
      </c>
      <c r="L250" s="1"/>
      <c r="M250" s="22">
        <f t="shared" si="35"/>
        <v>5.13</v>
      </c>
    </row>
    <row r="251" spans="1:13" s="17" customFormat="1" ht="27.75" customHeight="1" outlineLevel="1">
      <c r="A251" s="18"/>
      <c r="B251" s="90" t="s">
        <v>749</v>
      </c>
      <c r="C251" s="90">
        <v>89441</v>
      </c>
      <c r="D251" s="53" t="s">
        <v>92</v>
      </c>
      <c r="E251" s="91" t="s">
        <v>976</v>
      </c>
      <c r="F251" s="53" t="s">
        <v>88</v>
      </c>
      <c r="G251" s="56">
        <v>1</v>
      </c>
      <c r="H251" s="56">
        <f t="shared" si="36"/>
        <v>10.15553</v>
      </c>
      <c r="I251" s="58">
        <v>11.99</v>
      </c>
      <c r="J251" s="58">
        <f t="shared" si="34"/>
        <v>12.96861181</v>
      </c>
      <c r="K251" s="58">
        <f t="shared" si="33"/>
        <v>12.96861181</v>
      </c>
      <c r="L251" s="1"/>
      <c r="M251" s="22">
        <f t="shared" si="35"/>
        <v>11.99</v>
      </c>
    </row>
    <row r="252" spans="1:13" s="17" customFormat="1" ht="19.5" customHeight="1" outlineLevel="1">
      <c r="A252" s="18"/>
      <c r="B252" s="90" t="s">
        <v>750</v>
      </c>
      <c r="C252" s="88"/>
      <c r="D252" s="90" t="s">
        <v>4</v>
      </c>
      <c r="E252" s="92" t="s">
        <v>977</v>
      </c>
      <c r="F252" s="53" t="s">
        <v>88</v>
      </c>
      <c r="G252" s="56">
        <v>14</v>
      </c>
      <c r="H252" s="56">
        <f t="shared" si="36"/>
        <v>9.477929999999999</v>
      </c>
      <c r="I252" s="58">
        <v>11.19</v>
      </c>
      <c r="J252" s="58">
        <f t="shared" si="34"/>
        <v>12.103316609999998</v>
      </c>
      <c r="K252" s="58">
        <f t="shared" si="33"/>
        <v>169.44643254</v>
      </c>
      <c r="L252" s="1"/>
      <c r="M252" s="22">
        <f t="shared" si="35"/>
        <v>11.19</v>
      </c>
    </row>
    <row r="253" spans="1:13" s="17" customFormat="1" ht="30" customHeight="1" outlineLevel="1">
      <c r="A253" s="18"/>
      <c r="B253" s="90" t="s">
        <v>751</v>
      </c>
      <c r="C253" s="88"/>
      <c r="D253" s="90" t="s">
        <v>4</v>
      </c>
      <c r="E253" s="92" t="s">
        <v>978</v>
      </c>
      <c r="F253" s="53" t="s">
        <v>88</v>
      </c>
      <c r="G253" s="56">
        <v>14</v>
      </c>
      <c r="H253" s="56">
        <f t="shared" si="36"/>
        <v>35.336839999999995</v>
      </c>
      <c r="I253" s="58">
        <v>41.72</v>
      </c>
      <c r="J253" s="58">
        <f t="shared" si="34"/>
        <v>45.12514467999999</v>
      </c>
      <c r="K253" s="58">
        <f t="shared" si="33"/>
        <v>631.7520255199998</v>
      </c>
      <c r="L253" s="1"/>
      <c r="M253" s="22">
        <f t="shared" si="35"/>
        <v>41.72</v>
      </c>
    </row>
    <row r="254" spans="1:13" s="17" customFormat="1" ht="19.5" customHeight="1" outlineLevel="1">
      <c r="A254" s="18"/>
      <c r="B254" s="90"/>
      <c r="C254" s="90"/>
      <c r="D254" s="30"/>
      <c r="E254" s="75" t="s">
        <v>947</v>
      </c>
      <c r="F254" s="61"/>
      <c r="G254" s="56">
        <v>0</v>
      </c>
      <c r="H254" s="56">
        <f t="shared" si="36"/>
        <v>0</v>
      </c>
      <c r="I254" s="58"/>
      <c r="J254" s="58">
        <f t="shared" si="34"/>
        <v>0</v>
      </c>
      <c r="K254" s="58">
        <f t="shared" si="33"/>
        <v>0</v>
      </c>
      <c r="L254" s="1"/>
      <c r="M254" s="22">
        <f t="shared" si="35"/>
        <v>0</v>
      </c>
    </row>
    <row r="255" spans="1:13" s="17" customFormat="1" ht="19.5" customHeight="1" outlineLevel="1">
      <c r="A255" s="18"/>
      <c r="B255" s="90" t="s">
        <v>872</v>
      </c>
      <c r="C255" s="90"/>
      <c r="D255" s="53" t="s">
        <v>4</v>
      </c>
      <c r="E255" s="61" t="s">
        <v>736</v>
      </c>
      <c r="F255" s="53" t="s">
        <v>88</v>
      </c>
      <c r="G255" s="56">
        <v>1</v>
      </c>
      <c r="H255" s="56">
        <f t="shared" si="36"/>
        <v>38.97894</v>
      </c>
      <c r="I255" s="58">
        <v>46.02</v>
      </c>
      <c r="J255" s="58">
        <f t="shared" si="34"/>
        <v>49.77610638</v>
      </c>
      <c r="K255" s="58">
        <f t="shared" si="33"/>
        <v>49.77610638</v>
      </c>
      <c r="L255" s="1"/>
      <c r="M255" s="22">
        <f t="shared" si="35"/>
        <v>46.02</v>
      </c>
    </row>
    <row r="256" spans="1:13" s="17" customFormat="1" ht="19.5" customHeight="1" outlineLevel="1">
      <c r="A256" s="18"/>
      <c r="B256" s="90" t="s">
        <v>873</v>
      </c>
      <c r="C256" s="90" t="s">
        <v>237</v>
      </c>
      <c r="D256" s="53" t="s">
        <v>92</v>
      </c>
      <c r="E256" s="61" t="s">
        <v>737</v>
      </c>
      <c r="F256" s="53" t="s">
        <v>88</v>
      </c>
      <c r="G256" s="56">
        <v>4</v>
      </c>
      <c r="H256" s="56">
        <f t="shared" si="36"/>
        <v>98.58233</v>
      </c>
      <c r="I256" s="58">
        <v>116.39</v>
      </c>
      <c r="J256" s="58">
        <f t="shared" si="34"/>
        <v>125.88963541</v>
      </c>
      <c r="K256" s="58">
        <f t="shared" si="33"/>
        <v>503.55854164</v>
      </c>
      <c r="L256" s="1"/>
      <c r="M256" s="22">
        <f t="shared" si="35"/>
        <v>116.39</v>
      </c>
    </row>
    <row r="257" spans="1:13" s="17" customFormat="1" ht="19.5" customHeight="1" outlineLevel="1">
      <c r="A257" s="18"/>
      <c r="B257" s="90" t="s">
        <v>752</v>
      </c>
      <c r="C257" s="90" t="s">
        <v>238</v>
      </c>
      <c r="D257" s="53" t="s">
        <v>92</v>
      </c>
      <c r="E257" s="61" t="s">
        <v>738</v>
      </c>
      <c r="F257" s="53" t="s">
        <v>88</v>
      </c>
      <c r="G257" s="56">
        <v>6</v>
      </c>
      <c r="H257" s="56">
        <f t="shared" si="36"/>
        <v>190.70204999999999</v>
      </c>
      <c r="I257" s="58">
        <v>225.15</v>
      </c>
      <c r="J257" s="58">
        <f t="shared" si="34"/>
        <v>243.52651784999998</v>
      </c>
      <c r="K257" s="58">
        <f t="shared" si="33"/>
        <v>1461.1591070999998</v>
      </c>
      <c r="L257" s="1"/>
      <c r="M257" s="22">
        <f t="shared" si="35"/>
        <v>225.15</v>
      </c>
    </row>
    <row r="258" spans="1:13" s="17" customFormat="1" ht="19.5" customHeight="1" outlineLevel="1">
      <c r="A258" s="18"/>
      <c r="B258" s="90" t="s">
        <v>753</v>
      </c>
      <c r="C258" s="90" t="s">
        <v>239</v>
      </c>
      <c r="D258" s="53" t="s">
        <v>92</v>
      </c>
      <c r="E258" s="61" t="s">
        <v>851</v>
      </c>
      <c r="F258" s="53" t="s">
        <v>88</v>
      </c>
      <c r="G258" s="56">
        <v>1</v>
      </c>
      <c r="H258" s="56">
        <f t="shared" si="36"/>
        <v>76.39093</v>
      </c>
      <c r="I258" s="58">
        <v>90.19</v>
      </c>
      <c r="J258" s="58">
        <f t="shared" si="34"/>
        <v>97.55121761</v>
      </c>
      <c r="K258" s="58">
        <f t="shared" si="33"/>
        <v>97.55121761</v>
      </c>
      <c r="L258" s="1"/>
      <c r="M258" s="22">
        <f t="shared" si="35"/>
        <v>90.19</v>
      </c>
    </row>
    <row r="259" spans="1:13" s="17" customFormat="1" ht="19.5" customHeight="1" outlineLevel="1">
      <c r="A259" s="18"/>
      <c r="B259" s="90" t="s">
        <v>754</v>
      </c>
      <c r="C259" s="90" t="s">
        <v>239</v>
      </c>
      <c r="D259" s="53" t="s">
        <v>92</v>
      </c>
      <c r="E259" s="61" t="s">
        <v>967</v>
      </c>
      <c r="F259" s="53" t="s">
        <v>88</v>
      </c>
      <c r="G259" s="56">
        <v>1</v>
      </c>
      <c r="H259" s="56">
        <f t="shared" si="36"/>
        <v>76.39093</v>
      </c>
      <c r="I259" s="58">
        <v>90.19</v>
      </c>
      <c r="J259" s="58">
        <f t="shared" si="34"/>
        <v>97.55121761</v>
      </c>
      <c r="K259" s="58">
        <f t="shared" si="33"/>
        <v>97.55121761</v>
      </c>
      <c r="L259" s="1"/>
      <c r="M259" s="22">
        <f t="shared" si="35"/>
        <v>90.19</v>
      </c>
    </row>
    <row r="260" spans="1:13" s="17" customFormat="1" ht="19.5" customHeight="1" outlineLevel="1">
      <c r="A260" s="18"/>
      <c r="B260" s="90" t="s">
        <v>972</v>
      </c>
      <c r="C260" s="90" t="s">
        <v>442</v>
      </c>
      <c r="D260" s="53" t="s">
        <v>92</v>
      </c>
      <c r="E260" s="61" t="s">
        <v>739</v>
      </c>
      <c r="F260" s="53" t="s">
        <v>88</v>
      </c>
      <c r="G260" s="56">
        <v>4</v>
      </c>
      <c r="H260" s="56">
        <f t="shared" si="36"/>
        <v>112.49007</v>
      </c>
      <c r="I260" s="58">
        <v>132.81</v>
      </c>
      <c r="J260" s="58">
        <f t="shared" si="34"/>
        <v>143.64981939</v>
      </c>
      <c r="K260" s="58">
        <f t="shared" si="33"/>
        <v>574.59927756</v>
      </c>
      <c r="L260" s="1"/>
      <c r="M260" s="22">
        <f t="shared" si="35"/>
        <v>132.81</v>
      </c>
    </row>
    <row r="261" spans="1:13" s="17" customFormat="1" ht="19.5" customHeight="1" outlineLevel="1">
      <c r="A261" s="18"/>
      <c r="B261" s="90" t="s">
        <v>973</v>
      </c>
      <c r="C261" s="90" t="s">
        <v>239</v>
      </c>
      <c r="D261" s="53" t="s">
        <v>92</v>
      </c>
      <c r="E261" s="61" t="s">
        <v>740</v>
      </c>
      <c r="F261" s="53" t="s">
        <v>88</v>
      </c>
      <c r="G261" s="56">
        <v>26</v>
      </c>
      <c r="H261" s="56">
        <f t="shared" si="36"/>
        <v>76.39093</v>
      </c>
      <c r="I261" s="58">
        <v>90.19</v>
      </c>
      <c r="J261" s="58">
        <f t="shared" si="34"/>
        <v>97.55121761</v>
      </c>
      <c r="K261" s="58">
        <f t="shared" si="33"/>
        <v>2536.3316578599997</v>
      </c>
      <c r="L261" s="1"/>
      <c r="M261" s="22">
        <f t="shared" si="35"/>
        <v>90.19</v>
      </c>
    </row>
    <row r="262" spans="1:13" s="17" customFormat="1" ht="19.5" customHeight="1" outlineLevel="1">
      <c r="A262" s="18"/>
      <c r="B262" s="90" t="s">
        <v>974</v>
      </c>
      <c r="C262" s="90">
        <v>89985</v>
      </c>
      <c r="D262" s="53" t="s">
        <v>92</v>
      </c>
      <c r="E262" s="61" t="s">
        <v>741</v>
      </c>
      <c r="F262" s="53" t="s">
        <v>88</v>
      </c>
      <c r="G262" s="56">
        <v>10</v>
      </c>
      <c r="H262" s="56">
        <f t="shared" si="36"/>
        <v>54.36893</v>
      </c>
      <c r="I262" s="58">
        <v>64.19</v>
      </c>
      <c r="J262" s="58">
        <f t="shared" si="34"/>
        <v>69.42912360999999</v>
      </c>
      <c r="K262" s="58">
        <f t="shared" si="33"/>
        <v>694.2912360999999</v>
      </c>
      <c r="L262" s="1"/>
      <c r="M262" s="22">
        <f t="shared" si="35"/>
        <v>64.19</v>
      </c>
    </row>
    <row r="263" spans="1:13" s="17" customFormat="1" ht="19.5" customHeight="1" outlineLevel="1">
      <c r="A263" s="18"/>
      <c r="B263" s="67"/>
      <c r="C263" s="68"/>
      <c r="D263" s="68"/>
      <c r="E263" s="68"/>
      <c r="F263" s="68"/>
      <c r="G263" s="68"/>
      <c r="H263" s="56"/>
      <c r="I263" s="69" t="s">
        <v>250</v>
      </c>
      <c r="J263" s="58"/>
      <c r="K263" s="158">
        <f>SUM(K206:K262)</f>
        <v>22037.060610164597</v>
      </c>
      <c r="L263" s="1"/>
      <c r="M263" s="22" t="str">
        <f t="shared" si="35"/>
        <v>Subtotal </v>
      </c>
    </row>
    <row r="264" spans="1:13" s="17" customFormat="1" ht="19.5" customHeight="1">
      <c r="A264" s="18"/>
      <c r="B264" s="48"/>
      <c r="C264" s="48"/>
      <c r="D264" s="48"/>
      <c r="E264" s="49"/>
      <c r="F264" s="48"/>
      <c r="G264" s="50"/>
      <c r="H264" s="56"/>
      <c r="I264" s="51"/>
      <c r="J264" s="58"/>
      <c r="K264" s="72"/>
      <c r="L264" s="1"/>
      <c r="M264" s="22">
        <f t="shared" si="35"/>
        <v>0</v>
      </c>
    </row>
    <row r="265" spans="1:13" s="17" customFormat="1" ht="19.5" customHeight="1">
      <c r="A265" s="128"/>
      <c r="B265" s="86">
        <v>13</v>
      </c>
      <c r="C265" s="86"/>
      <c r="D265" s="86"/>
      <c r="E265" s="87" t="s">
        <v>22</v>
      </c>
      <c r="F265" s="88"/>
      <c r="G265" s="89"/>
      <c r="H265" s="56"/>
      <c r="I265" s="89"/>
      <c r="J265" s="131"/>
      <c r="K265" s="155">
        <f>K274</f>
        <v>6431.0396304308</v>
      </c>
      <c r="M265" s="22">
        <f t="shared" si="35"/>
        <v>0</v>
      </c>
    </row>
    <row r="266" spans="1:13" s="17" customFormat="1" ht="19.5" customHeight="1" outlineLevel="1">
      <c r="A266" s="18"/>
      <c r="B266" s="86"/>
      <c r="C266" s="86"/>
      <c r="D266" s="86"/>
      <c r="E266" s="87" t="s">
        <v>54</v>
      </c>
      <c r="F266" s="88"/>
      <c r="G266" s="89"/>
      <c r="H266" s="56"/>
      <c r="I266" s="56"/>
      <c r="J266" s="58"/>
      <c r="K266" s="58"/>
      <c r="L266" s="1"/>
      <c r="M266" s="22">
        <f t="shared" si="35"/>
        <v>0</v>
      </c>
    </row>
    <row r="267" spans="1:13" s="17" customFormat="1" ht="19.5" customHeight="1" outlineLevel="1">
      <c r="A267" s="18"/>
      <c r="B267" s="90" t="s">
        <v>35</v>
      </c>
      <c r="C267" s="53">
        <v>89848</v>
      </c>
      <c r="D267" s="53" t="s">
        <v>92</v>
      </c>
      <c r="E267" s="91" t="s">
        <v>955</v>
      </c>
      <c r="F267" s="53" t="s">
        <v>105</v>
      </c>
      <c r="G267" s="56">
        <v>237.72</v>
      </c>
      <c r="H267" s="56">
        <f t="shared" si="36"/>
        <v>13.814569999999998</v>
      </c>
      <c r="I267" s="58">
        <v>16.31</v>
      </c>
      <c r="J267" s="58">
        <f t="shared" si="34"/>
        <v>17.64120589</v>
      </c>
      <c r="K267" s="58">
        <f aca="true" t="shared" si="37" ref="K267:K273">SUM(G267*J267)</f>
        <v>4193.6674641708</v>
      </c>
      <c r="L267" s="1"/>
      <c r="M267" s="22">
        <f t="shared" si="35"/>
        <v>16.31</v>
      </c>
    </row>
    <row r="268" spans="1:13" s="17" customFormat="1" ht="19.5" customHeight="1" outlineLevel="1">
      <c r="A268" s="18"/>
      <c r="B268" s="90" t="s">
        <v>14</v>
      </c>
      <c r="C268" s="53">
        <v>89746</v>
      </c>
      <c r="D268" s="53" t="s">
        <v>92</v>
      </c>
      <c r="E268" s="91" t="s">
        <v>953</v>
      </c>
      <c r="F268" s="53" t="s">
        <v>88</v>
      </c>
      <c r="G268" s="56">
        <v>14</v>
      </c>
      <c r="H268" s="56">
        <f t="shared" si="36"/>
        <v>11.112639999999999</v>
      </c>
      <c r="I268" s="58">
        <v>13.12</v>
      </c>
      <c r="J268" s="58">
        <f t="shared" si="34"/>
        <v>14.190841279999997</v>
      </c>
      <c r="K268" s="58">
        <f t="shared" si="37"/>
        <v>198.67177791999995</v>
      </c>
      <c r="L268" s="1"/>
      <c r="M268" s="22">
        <f t="shared" si="35"/>
        <v>13.12</v>
      </c>
    </row>
    <row r="269" spans="1:13" s="17" customFormat="1" ht="19.5" customHeight="1" outlineLevel="1">
      <c r="A269" s="18"/>
      <c r="B269" s="90" t="s">
        <v>38</v>
      </c>
      <c r="C269" s="53">
        <v>89744</v>
      </c>
      <c r="D269" s="53" t="s">
        <v>92</v>
      </c>
      <c r="E269" s="91" t="s">
        <v>954</v>
      </c>
      <c r="F269" s="53" t="s">
        <v>88</v>
      </c>
      <c r="G269" s="56">
        <v>36</v>
      </c>
      <c r="H269" s="56">
        <f t="shared" si="36"/>
        <v>11.47685</v>
      </c>
      <c r="I269" s="58">
        <v>13.55</v>
      </c>
      <c r="J269" s="58">
        <f t="shared" si="34"/>
        <v>14.65593745</v>
      </c>
      <c r="K269" s="58">
        <f t="shared" si="37"/>
        <v>527.6137482</v>
      </c>
      <c r="L269" s="1"/>
      <c r="M269" s="22">
        <f t="shared" si="35"/>
        <v>13.55</v>
      </c>
    </row>
    <row r="270" spans="1:13" s="17" customFormat="1" ht="19.5" customHeight="1" outlineLevel="1">
      <c r="A270" s="18"/>
      <c r="B270" s="90" t="s">
        <v>42</v>
      </c>
      <c r="C270" s="53">
        <v>89796</v>
      </c>
      <c r="D270" s="53" t="s">
        <v>92</v>
      </c>
      <c r="E270" s="91" t="s">
        <v>956</v>
      </c>
      <c r="F270" s="53" t="s">
        <v>88</v>
      </c>
      <c r="G270" s="56">
        <v>1</v>
      </c>
      <c r="H270" s="56">
        <f t="shared" si="36"/>
        <v>20.5821</v>
      </c>
      <c r="I270" s="58">
        <v>24.3</v>
      </c>
      <c r="J270" s="58">
        <f t="shared" si="34"/>
        <v>26.2833417</v>
      </c>
      <c r="K270" s="58">
        <f t="shared" si="37"/>
        <v>26.2833417</v>
      </c>
      <c r="L270" s="1"/>
      <c r="M270" s="22">
        <f t="shared" si="35"/>
        <v>24.3</v>
      </c>
    </row>
    <row r="271" spans="1:13" s="17" customFormat="1" ht="19.5" customHeight="1" outlineLevel="1">
      <c r="A271" s="18"/>
      <c r="B271" s="30"/>
      <c r="C271" s="30"/>
      <c r="D271" s="30"/>
      <c r="E271" s="75" t="s">
        <v>23</v>
      </c>
      <c r="F271" s="61"/>
      <c r="G271" s="56">
        <v>0</v>
      </c>
      <c r="H271" s="56">
        <f t="shared" si="36"/>
        <v>0</v>
      </c>
      <c r="I271" s="58"/>
      <c r="J271" s="58">
        <f t="shared" si="34"/>
        <v>0</v>
      </c>
      <c r="K271" s="58">
        <f t="shared" si="37"/>
        <v>0</v>
      </c>
      <c r="L271" s="1"/>
      <c r="M271" s="22">
        <f t="shared" si="35"/>
        <v>0</v>
      </c>
    </row>
    <row r="272" spans="1:13" s="17" customFormat="1" ht="19.5" customHeight="1" outlineLevel="1">
      <c r="A272" s="18"/>
      <c r="B272" s="53" t="s">
        <v>46</v>
      </c>
      <c r="C272" s="53"/>
      <c r="D272" s="53" t="s">
        <v>4</v>
      </c>
      <c r="E272" s="55" t="s">
        <v>958</v>
      </c>
      <c r="F272" s="53" t="s">
        <v>88</v>
      </c>
      <c r="G272" s="56">
        <v>12</v>
      </c>
      <c r="H272" s="56">
        <f t="shared" si="36"/>
        <v>12.518659999999999</v>
      </c>
      <c r="I272" s="58">
        <v>14.78</v>
      </c>
      <c r="J272" s="58">
        <f aca="true" t="shared" si="38" ref="J272:J335">H272+(H272*27.7%)</f>
        <v>15.986328819999997</v>
      </c>
      <c r="K272" s="58">
        <f t="shared" si="37"/>
        <v>191.83594583999997</v>
      </c>
      <c r="L272" s="1"/>
      <c r="M272" s="22">
        <f t="shared" si="35"/>
        <v>14.78</v>
      </c>
    </row>
    <row r="273" spans="1:13" s="17" customFormat="1" ht="19.5" customHeight="1" outlineLevel="1">
      <c r="A273" s="18"/>
      <c r="B273" s="53" t="s">
        <v>957</v>
      </c>
      <c r="C273" s="53">
        <v>72286</v>
      </c>
      <c r="D273" s="53" t="s">
        <v>92</v>
      </c>
      <c r="E273" s="55" t="s">
        <v>952</v>
      </c>
      <c r="F273" s="53" t="s">
        <v>88</v>
      </c>
      <c r="G273" s="56">
        <v>10</v>
      </c>
      <c r="H273" s="56">
        <f t="shared" si="36"/>
        <v>101.25038</v>
      </c>
      <c r="I273" s="58">
        <v>119.54</v>
      </c>
      <c r="J273" s="58">
        <f t="shared" si="38"/>
        <v>129.29673526</v>
      </c>
      <c r="K273" s="58">
        <f t="shared" si="37"/>
        <v>1292.9673526</v>
      </c>
      <c r="L273" s="1"/>
      <c r="M273" s="22">
        <f t="shared" si="35"/>
        <v>119.54</v>
      </c>
    </row>
    <row r="274" spans="1:13" s="17" customFormat="1" ht="19.5" customHeight="1" outlineLevel="1">
      <c r="A274" s="18"/>
      <c r="B274" s="67"/>
      <c r="C274" s="68"/>
      <c r="D274" s="68"/>
      <c r="E274" s="68"/>
      <c r="F274" s="68"/>
      <c r="G274" s="68"/>
      <c r="H274" s="56"/>
      <c r="I274" s="69" t="s">
        <v>250</v>
      </c>
      <c r="J274" s="58"/>
      <c r="K274" s="158">
        <f>SUM(K266:K273)</f>
        <v>6431.0396304308</v>
      </c>
      <c r="L274" s="1"/>
      <c r="M274" s="22" t="str">
        <f t="shared" si="35"/>
        <v>Subtotal </v>
      </c>
    </row>
    <row r="275" spans="1:13" s="17" customFormat="1" ht="19.5" customHeight="1">
      <c r="A275" s="18"/>
      <c r="B275" s="48"/>
      <c r="C275" s="48"/>
      <c r="D275" s="48"/>
      <c r="E275" s="49"/>
      <c r="F275" s="48"/>
      <c r="G275" s="50"/>
      <c r="H275" s="56"/>
      <c r="I275" s="51"/>
      <c r="J275" s="58"/>
      <c r="K275" s="160"/>
      <c r="L275" s="1"/>
      <c r="M275" s="22">
        <f t="shared" si="35"/>
        <v>0</v>
      </c>
    </row>
    <row r="276" spans="1:13" s="17" customFormat="1" ht="19.5" customHeight="1">
      <c r="A276" s="128"/>
      <c r="B276" s="86">
        <v>14</v>
      </c>
      <c r="C276" s="86"/>
      <c r="D276" s="86"/>
      <c r="E276" s="87" t="s">
        <v>55</v>
      </c>
      <c r="F276" s="87"/>
      <c r="G276" s="129"/>
      <c r="H276" s="56"/>
      <c r="I276" s="129"/>
      <c r="J276" s="131"/>
      <c r="K276" s="155">
        <f>K308</f>
        <v>23208.476593001702</v>
      </c>
      <c r="M276" s="22">
        <f t="shared" si="35"/>
        <v>0</v>
      </c>
    </row>
    <row r="277" spans="1:13" s="17" customFormat="1" ht="19.5" customHeight="1" outlineLevel="1">
      <c r="A277" s="18"/>
      <c r="B277" s="53" t="s">
        <v>19</v>
      </c>
      <c r="C277" s="53">
        <v>89711</v>
      </c>
      <c r="D277" s="53" t="s">
        <v>92</v>
      </c>
      <c r="E277" s="91" t="s">
        <v>761</v>
      </c>
      <c r="F277" s="53" t="s">
        <v>105</v>
      </c>
      <c r="G277" s="56">
        <v>83.23</v>
      </c>
      <c r="H277" s="56">
        <f t="shared" si="36"/>
        <v>9.266179999999999</v>
      </c>
      <c r="I277" s="58">
        <v>10.94</v>
      </c>
      <c r="J277" s="58">
        <f t="shared" si="38"/>
        <v>11.832911859999998</v>
      </c>
      <c r="K277" s="58">
        <f aca="true" t="shared" si="39" ref="K277:K307">SUM(G277*J277)</f>
        <v>984.8532541077999</v>
      </c>
      <c r="L277" s="1"/>
      <c r="M277" s="22">
        <f t="shared" si="35"/>
        <v>10.94</v>
      </c>
    </row>
    <row r="278" spans="1:13" s="17" customFormat="1" ht="19.5" customHeight="1" outlineLevel="1">
      <c r="A278" s="18"/>
      <c r="B278" s="53" t="s">
        <v>21</v>
      </c>
      <c r="C278" s="53">
        <v>89712</v>
      </c>
      <c r="D278" s="53" t="s">
        <v>92</v>
      </c>
      <c r="E278" s="91" t="s">
        <v>762</v>
      </c>
      <c r="F278" s="53" t="s">
        <v>105</v>
      </c>
      <c r="G278" s="56">
        <v>185.94</v>
      </c>
      <c r="H278" s="56">
        <f t="shared" si="36"/>
        <v>13.61129</v>
      </c>
      <c r="I278" s="58">
        <v>16.07</v>
      </c>
      <c r="J278" s="58">
        <f t="shared" si="38"/>
        <v>17.38161733</v>
      </c>
      <c r="K278" s="58">
        <f t="shared" si="39"/>
        <v>3231.9379263402</v>
      </c>
      <c r="L278" s="1"/>
      <c r="M278" s="22">
        <f t="shared" si="35"/>
        <v>16.07</v>
      </c>
    </row>
    <row r="279" spans="1:13" ht="19.5" customHeight="1" outlineLevel="1">
      <c r="A279" s="18"/>
      <c r="B279" s="53" t="s">
        <v>756</v>
      </c>
      <c r="C279" s="53">
        <v>89511</v>
      </c>
      <c r="D279" s="53" t="s">
        <v>92</v>
      </c>
      <c r="E279" s="91" t="s">
        <v>763</v>
      </c>
      <c r="F279" s="53" t="s">
        <v>105</v>
      </c>
      <c r="G279" s="56">
        <v>38.05</v>
      </c>
      <c r="H279" s="56">
        <f t="shared" si="36"/>
        <v>17.09246</v>
      </c>
      <c r="I279" s="58">
        <v>20.18</v>
      </c>
      <c r="J279" s="58">
        <f t="shared" si="38"/>
        <v>21.82707142</v>
      </c>
      <c r="K279" s="58">
        <f t="shared" si="39"/>
        <v>830.5200675309999</v>
      </c>
      <c r="M279" s="22">
        <f t="shared" si="35"/>
        <v>20.18</v>
      </c>
    </row>
    <row r="280" spans="1:13" ht="19.5" customHeight="1" outlineLevel="1">
      <c r="A280" s="18"/>
      <c r="B280" s="53" t="s">
        <v>758</v>
      </c>
      <c r="C280" s="53">
        <v>89714</v>
      </c>
      <c r="D280" s="53" t="s">
        <v>92</v>
      </c>
      <c r="E280" s="91" t="s">
        <v>760</v>
      </c>
      <c r="F280" s="53" t="s">
        <v>105</v>
      </c>
      <c r="G280" s="56">
        <v>143.52</v>
      </c>
      <c r="H280" s="56">
        <f t="shared" si="36"/>
        <v>25.76574</v>
      </c>
      <c r="I280" s="58">
        <v>30.42</v>
      </c>
      <c r="J280" s="58">
        <f t="shared" si="38"/>
        <v>32.90284998</v>
      </c>
      <c r="K280" s="58">
        <f t="shared" si="39"/>
        <v>4722.217029129601</v>
      </c>
      <c r="M280" s="22">
        <f t="shared" si="35"/>
        <v>30.42</v>
      </c>
    </row>
    <row r="281" spans="1:13" s="17" customFormat="1" ht="19.5" customHeight="1" outlineLevel="1">
      <c r="A281" s="18"/>
      <c r="B281" s="53" t="s">
        <v>286</v>
      </c>
      <c r="C281" s="53">
        <v>89849</v>
      </c>
      <c r="D281" s="53" t="s">
        <v>92</v>
      </c>
      <c r="E281" s="91" t="s">
        <v>764</v>
      </c>
      <c r="F281" s="53" t="s">
        <v>105</v>
      </c>
      <c r="G281" s="56">
        <v>2.77</v>
      </c>
      <c r="H281" s="56">
        <f t="shared" si="36"/>
        <v>25.72339</v>
      </c>
      <c r="I281" s="58">
        <v>30.37</v>
      </c>
      <c r="J281" s="58">
        <f t="shared" si="38"/>
        <v>32.84876903</v>
      </c>
      <c r="K281" s="58">
        <f t="shared" si="39"/>
        <v>90.9910902131</v>
      </c>
      <c r="L281" s="1"/>
      <c r="M281" s="22">
        <f t="shared" si="35"/>
        <v>30.37</v>
      </c>
    </row>
    <row r="282" spans="1:13" s="17" customFormat="1" ht="19.5" customHeight="1" outlineLevel="1">
      <c r="A282" s="18"/>
      <c r="B282" s="53" t="s">
        <v>287</v>
      </c>
      <c r="C282" s="53">
        <v>90375</v>
      </c>
      <c r="D282" s="53" t="s">
        <v>92</v>
      </c>
      <c r="E282" s="91" t="s">
        <v>765</v>
      </c>
      <c r="F282" s="53" t="s">
        <v>88</v>
      </c>
      <c r="G282" s="56">
        <v>22</v>
      </c>
      <c r="H282" s="56">
        <f t="shared" si="36"/>
        <v>4.12489</v>
      </c>
      <c r="I282" s="58">
        <v>4.87</v>
      </c>
      <c r="J282" s="58">
        <f t="shared" si="38"/>
        <v>5.267484529999999</v>
      </c>
      <c r="K282" s="58">
        <f t="shared" si="39"/>
        <v>115.88465965999998</v>
      </c>
      <c r="L282" s="1"/>
      <c r="M282" s="22">
        <f aca="true" t="shared" si="40" ref="M282:M345">I282</f>
        <v>4.87</v>
      </c>
    </row>
    <row r="283" spans="1:13" s="17" customFormat="1" ht="19.5" customHeight="1" outlineLevel="1">
      <c r="A283" s="18"/>
      <c r="B283" s="53" t="s">
        <v>288</v>
      </c>
      <c r="C283" s="53">
        <v>89728</v>
      </c>
      <c r="D283" s="53" t="s">
        <v>92</v>
      </c>
      <c r="E283" s="91" t="s">
        <v>766</v>
      </c>
      <c r="F283" s="53" t="s">
        <v>88</v>
      </c>
      <c r="G283" s="56">
        <v>56</v>
      </c>
      <c r="H283" s="56">
        <f t="shared" si="36"/>
        <v>5.02271</v>
      </c>
      <c r="I283" s="58">
        <v>5.93</v>
      </c>
      <c r="J283" s="58">
        <f t="shared" si="38"/>
        <v>6.41400067</v>
      </c>
      <c r="K283" s="58">
        <f t="shared" si="39"/>
        <v>359.18403752</v>
      </c>
      <c r="L283" s="1"/>
      <c r="M283" s="22">
        <f t="shared" si="40"/>
        <v>5.93</v>
      </c>
    </row>
    <row r="284" spans="1:13" s="17" customFormat="1" ht="19.5" customHeight="1" outlineLevel="1">
      <c r="A284" s="18"/>
      <c r="B284" s="53" t="s">
        <v>289</v>
      </c>
      <c r="C284" s="53">
        <v>89746</v>
      </c>
      <c r="D284" s="53" t="s">
        <v>92</v>
      </c>
      <c r="E284" s="91" t="s">
        <v>767</v>
      </c>
      <c r="F284" s="53" t="s">
        <v>88</v>
      </c>
      <c r="G284" s="56">
        <v>8</v>
      </c>
      <c r="H284" s="56">
        <f t="shared" si="36"/>
        <v>11.112639999999999</v>
      </c>
      <c r="I284" s="58">
        <v>13.12</v>
      </c>
      <c r="J284" s="58">
        <f t="shared" si="38"/>
        <v>14.190841279999997</v>
      </c>
      <c r="K284" s="58">
        <f t="shared" si="39"/>
        <v>113.52673023999998</v>
      </c>
      <c r="L284" s="1"/>
      <c r="M284" s="22">
        <f t="shared" si="40"/>
        <v>13.12</v>
      </c>
    </row>
    <row r="285" spans="1:13" s="17" customFormat="1" ht="19.5" customHeight="1" outlineLevel="1">
      <c r="A285" s="18"/>
      <c r="B285" s="53" t="s">
        <v>290</v>
      </c>
      <c r="C285" s="53">
        <v>89732</v>
      </c>
      <c r="D285" s="53" t="s">
        <v>92</v>
      </c>
      <c r="E285" s="91" t="s">
        <v>770</v>
      </c>
      <c r="F285" s="53" t="s">
        <v>88</v>
      </c>
      <c r="G285" s="56">
        <v>36</v>
      </c>
      <c r="H285" s="56">
        <f t="shared" si="36"/>
        <v>5.35304</v>
      </c>
      <c r="I285" s="58">
        <v>6.32</v>
      </c>
      <c r="J285" s="58">
        <f t="shared" si="38"/>
        <v>6.835832079999999</v>
      </c>
      <c r="K285" s="58">
        <f t="shared" si="39"/>
        <v>246.08995488</v>
      </c>
      <c r="L285" s="1"/>
      <c r="M285" s="22">
        <f t="shared" si="40"/>
        <v>6.32</v>
      </c>
    </row>
    <row r="286" spans="1:13" s="17" customFormat="1" ht="19.5" customHeight="1" outlineLevel="1">
      <c r="A286" s="18"/>
      <c r="B286" s="53" t="s">
        <v>291</v>
      </c>
      <c r="C286" s="53">
        <v>89726</v>
      </c>
      <c r="D286" s="53" t="s">
        <v>92</v>
      </c>
      <c r="E286" s="91" t="s">
        <v>772</v>
      </c>
      <c r="F286" s="53" t="s">
        <v>88</v>
      </c>
      <c r="G286" s="56">
        <v>27</v>
      </c>
      <c r="H286" s="56">
        <f t="shared" si="36"/>
        <v>3.93008</v>
      </c>
      <c r="I286" s="58">
        <v>4.64</v>
      </c>
      <c r="J286" s="58">
        <f t="shared" si="38"/>
        <v>5.01871216</v>
      </c>
      <c r="K286" s="58">
        <f t="shared" si="39"/>
        <v>135.50522832</v>
      </c>
      <c r="L286" s="1"/>
      <c r="M286" s="22">
        <f t="shared" si="40"/>
        <v>4.64</v>
      </c>
    </row>
    <row r="287" spans="1:13" s="17" customFormat="1" ht="19.5" customHeight="1" outlineLevel="1">
      <c r="A287" s="18"/>
      <c r="B287" s="53" t="s">
        <v>292</v>
      </c>
      <c r="C287" s="53">
        <v>89744</v>
      </c>
      <c r="D287" s="53" t="s">
        <v>92</v>
      </c>
      <c r="E287" s="91" t="s">
        <v>774</v>
      </c>
      <c r="F287" s="53" t="s">
        <v>88</v>
      </c>
      <c r="G287" s="56">
        <v>14</v>
      </c>
      <c r="H287" s="56">
        <f t="shared" si="36"/>
        <v>11.47685</v>
      </c>
      <c r="I287" s="58">
        <v>13.55</v>
      </c>
      <c r="J287" s="58">
        <f t="shared" si="38"/>
        <v>14.65593745</v>
      </c>
      <c r="K287" s="58">
        <f t="shared" si="39"/>
        <v>205.1831243</v>
      </c>
      <c r="L287" s="1"/>
      <c r="M287" s="22">
        <f t="shared" si="40"/>
        <v>13.55</v>
      </c>
    </row>
    <row r="288" spans="1:13" s="17" customFormat="1" ht="19.5" customHeight="1" outlineLevel="1">
      <c r="A288" s="18"/>
      <c r="B288" s="53" t="s">
        <v>293</v>
      </c>
      <c r="C288" s="53">
        <v>89522</v>
      </c>
      <c r="D288" s="53" t="s">
        <v>92</v>
      </c>
      <c r="E288" s="91" t="s">
        <v>776</v>
      </c>
      <c r="F288" s="53" t="s">
        <v>88</v>
      </c>
      <c r="G288" s="56">
        <v>29</v>
      </c>
      <c r="H288" s="56">
        <f t="shared" si="36"/>
        <v>13.602819999999998</v>
      </c>
      <c r="I288" s="58">
        <v>16.06</v>
      </c>
      <c r="J288" s="58">
        <f t="shared" si="38"/>
        <v>17.370801139999998</v>
      </c>
      <c r="K288" s="58">
        <f t="shared" si="39"/>
        <v>503.75323305999996</v>
      </c>
      <c r="L288" s="1"/>
      <c r="M288" s="22">
        <f t="shared" si="40"/>
        <v>16.06</v>
      </c>
    </row>
    <row r="289" spans="1:13" s="17" customFormat="1" ht="19.5" customHeight="1" outlineLevel="1">
      <c r="A289" s="18"/>
      <c r="B289" s="53" t="s">
        <v>294</v>
      </c>
      <c r="C289" s="53">
        <v>89731</v>
      </c>
      <c r="D289" s="53" t="s">
        <v>92</v>
      </c>
      <c r="E289" s="91" t="s">
        <v>778</v>
      </c>
      <c r="F289" s="53" t="s">
        <v>88</v>
      </c>
      <c r="G289" s="56">
        <v>33</v>
      </c>
      <c r="H289" s="56">
        <f t="shared" si="36"/>
        <v>4.946479999999999</v>
      </c>
      <c r="I289" s="58">
        <v>5.84</v>
      </c>
      <c r="J289" s="58">
        <f t="shared" si="38"/>
        <v>6.316654959999999</v>
      </c>
      <c r="K289" s="58">
        <f t="shared" si="39"/>
        <v>208.44961367999997</v>
      </c>
      <c r="L289" s="1"/>
      <c r="M289" s="22">
        <f t="shared" si="40"/>
        <v>5.84</v>
      </c>
    </row>
    <row r="290" spans="1:13" s="17" customFormat="1" ht="19.5" customHeight="1" outlineLevel="1">
      <c r="A290" s="18"/>
      <c r="B290" s="53" t="s">
        <v>295</v>
      </c>
      <c r="C290" s="53">
        <v>89724</v>
      </c>
      <c r="D290" s="53" t="s">
        <v>92</v>
      </c>
      <c r="E290" s="91" t="s">
        <v>780</v>
      </c>
      <c r="F290" s="53" t="s">
        <v>88</v>
      </c>
      <c r="G290" s="56">
        <v>6</v>
      </c>
      <c r="H290" s="56">
        <f t="shared" si="36"/>
        <v>3.7691500000000002</v>
      </c>
      <c r="I290" s="58">
        <v>4.45</v>
      </c>
      <c r="J290" s="58">
        <f t="shared" si="38"/>
        <v>4.81320455</v>
      </c>
      <c r="K290" s="58">
        <f t="shared" si="39"/>
        <v>28.8792273</v>
      </c>
      <c r="L290" s="1"/>
      <c r="M290" s="22">
        <f t="shared" si="40"/>
        <v>4.45</v>
      </c>
    </row>
    <row r="291" spans="1:13" s="17" customFormat="1" ht="30" customHeight="1" outlineLevel="1">
      <c r="A291" s="18"/>
      <c r="B291" s="53" t="s">
        <v>296</v>
      </c>
      <c r="C291" s="53">
        <v>89724</v>
      </c>
      <c r="D291" s="53" t="s">
        <v>92</v>
      </c>
      <c r="E291" s="91" t="s">
        <v>782</v>
      </c>
      <c r="F291" s="53" t="s">
        <v>88</v>
      </c>
      <c r="G291" s="56">
        <v>37</v>
      </c>
      <c r="H291" s="56">
        <f t="shared" si="36"/>
        <v>3.7691500000000002</v>
      </c>
      <c r="I291" s="58">
        <v>4.45</v>
      </c>
      <c r="J291" s="58">
        <f t="shared" si="38"/>
        <v>4.81320455</v>
      </c>
      <c r="K291" s="58">
        <f t="shared" si="39"/>
        <v>178.08856835</v>
      </c>
      <c r="L291" s="1"/>
      <c r="M291" s="22">
        <f t="shared" si="40"/>
        <v>4.45</v>
      </c>
    </row>
    <row r="292" spans="1:13" s="17" customFormat="1" ht="19.5" customHeight="1" outlineLevel="1">
      <c r="A292" s="18"/>
      <c r="B292" s="53" t="s">
        <v>297</v>
      </c>
      <c r="C292" s="53">
        <v>89569</v>
      </c>
      <c r="D292" s="53" t="s">
        <v>92</v>
      </c>
      <c r="E292" s="91" t="s">
        <v>784</v>
      </c>
      <c r="F292" s="53" t="s">
        <v>88</v>
      </c>
      <c r="G292" s="56">
        <v>14</v>
      </c>
      <c r="H292" s="56">
        <f t="shared" si="36"/>
        <v>39.48714</v>
      </c>
      <c r="I292" s="58">
        <v>46.62</v>
      </c>
      <c r="J292" s="58">
        <f t="shared" si="38"/>
        <v>50.425077779999995</v>
      </c>
      <c r="K292" s="58">
        <f t="shared" si="39"/>
        <v>705.95108892</v>
      </c>
      <c r="L292" s="1"/>
      <c r="M292" s="22">
        <f t="shared" si="40"/>
        <v>46.62</v>
      </c>
    </row>
    <row r="293" spans="1:13" s="17" customFormat="1" ht="19.5" customHeight="1" outlineLevel="1">
      <c r="A293" s="18"/>
      <c r="B293" s="53" t="s">
        <v>494</v>
      </c>
      <c r="C293" s="53">
        <v>89690</v>
      </c>
      <c r="D293" s="53" t="s">
        <v>92</v>
      </c>
      <c r="E293" s="91" t="s">
        <v>787</v>
      </c>
      <c r="F293" s="53" t="s">
        <v>88</v>
      </c>
      <c r="G293" s="56">
        <v>8</v>
      </c>
      <c r="H293" s="56">
        <f t="shared" si="36"/>
        <v>36.82756</v>
      </c>
      <c r="I293" s="58">
        <v>43.48</v>
      </c>
      <c r="J293" s="58">
        <f t="shared" si="38"/>
        <v>47.02879412</v>
      </c>
      <c r="K293" s="58">
        <f t="shared" si="39"/>
        <v>376.23035296</v>
      </c>
      <c r="L293" s="1"/>
      <c r="M293" s="22">
        <f t="shared" si="40"/>
        <v>43.48</v>
      </c>
    </row>
    <row r="294" spans="1:13" s="17" customFormat="1" ht="19.5" customHeight="1" outlineLevel="1">
      <c r="A294" s="18"/>
      <c r="B294" s="53" t="s">
        <v>495</v>
      </c>
      <c r="C294" s="53">
        <v>89685</v>
      </c>
      <c r="D294" s="53" t="s">
        <v>92</v>
      </c>
      <c r="E294" s="91" t="s">
        <v>887</v>
      </c>
      <c r="F294" s="53" t="s">
        <v>88</v>
      </c>
      <c r="G294" s="56">
        <v>8</v>
      </c>
      <c r="H294" s="56">
        <f aca="true" t="shared" si="41" ref="H294:H357">M294*0.847</f>
        <v>24.503709999999998</v>
      </c>
      <c r="I294" s="58">
        <v>28.93</v>
      </c>
      <c r="J294" s="58">
        <f t="shared" si="38"/>
        <v>31.291237669999997</v>
      </c>
      <c r="K294" s="58">
        <f t="shared" si="39"/>
        <v>250.32990135999998</v>
      </c>
      <c r="L294" s="1"/>
      <c r="M294" s="22">
        <f t="shared" si="40"/>
        <v>28.93</v>
      </c>
    </row>
    <row r="295" spans="1:13" s="17" customFormat="1" ht="19.5" customHeight="1" outlineLevel="1">
      <c r="A295" s="18"/>
      <c r="B295" s="53" t="s">
        <v>517</v>
      </c>
      <c r="C295" s="53">
        <v>89623</v>
      </c>
      <c r="D295" s="53" t="s">
        <v>92</v>
      </c>
      <c r="E295" s="91" t="s">
        <v>789</v>
      </c>
      <c r="F295" s="53" t="s">
        <v>88</v>
      </c>
      <c r="G295" s="56">
        <v>1</v>
      </c>
      <c r="H295" s="56">
        <f t="shared" si="41"/>
        <v>9.18995</v>
      </c>
      <c r="I295" s="58">
        <v>10.85</v>
      </c>
      <c r="J295" s="58">
        <f t="shared" si="38"/>
        <v>11.735566149999999</v>
      </c>
      <c r="K295" s="58">
        <f t="shared" si="39"/>
        <v>11.735566149999999</v>
      </c>
      <c r="L295" s="1"/>
      <c r="M295" s="22">
        <f t="shared" si="40"/>
        <v>10.85</v>
      </c>
    </row>
    <row r="296" spans="1:13" s="17" customFormat="1" ht="19.5" customHeight="1" outlineLevel="1">
      <c r="A296" s="18"/>
      <c r="B296" s="53" t="s">
        <v>768</v>
      </c>
      <c r="C296" s="53">
        <v>89623</v>
      </c>
      <c r="D296" s="53" t="s">
        <v>92</v>
      </c>
      <c r="E296" s="91" t="s">
        <v>790</v>
      </c>
      <c r="F296" s="53" t="s">
        <v>88</v>
      </c>
      <c r="G296" s="56">
        <v>9</v>
      </c>
      <c r="H296" s="56">
        <f t="shared" si="41"/>
        <v>9.18995</v>
      </c>
      <c r="I296" s="58">
        <v>10.85</v>
      </c>
      <c r="J296" s="58">
        <f t="shared" si="38"/>
        <v>11.735566149999999</v>
      </c>
      <c r="K296" s="58">
        <f t="shared" si="39"/>
        <v>105.62009534999999</v>
      </c>
      <c r="L296" s="1"/>
      <c r="M296" s="22">
        <f t="shared" si="40"/>
        <v>10.85</v>
      </c>
    </row>
    <row r="297" spans="1:13" s="17" customFormat="1" ht="19.5" customHeight="1" outlineLevel="1">
      <c r="A297" s="18"/>
      <c r="B297" s="53" t="s">
        <v>769</v>
      </c>
      <c r="C297" s="53">
        <v>89696</v>
      </c>
      <c r="D297" s="53" t="s">
        <v>92</v>
      </c>
      <c r="E297" s="91" t="s">
        <v>791</v>
      </c>
      <c r="F297" s="53" t="s">
        <v>88</v>
      </c>
      <c r="G297" s="56">
        <v>4</v>
      </c>
      <c r="H297" s="56">
        <f t="shared" si="41"/>
        <v>30.915499999999998</v>
      </c>
      <c r="I297" s="58">
        <v>36.5</v>
      </c>
      <c r="J297" s="58">
        <f t="shared" si="38"/>
        <v>39.4790935</v>
      </c>
      <c r="K297" s="58">
        <f t="shared" si="39"/>
        <v>157.916374</v>
      </c>
      <c r="L297" s="1"/>
      <c r="M297" s="22">
        <f t="shared" si="40"/>
        <v>36.5</v>
      </c>
    </row>
    <row r="298" spans="1:13" s="17" customFormat="1" ht="19.5" customHeight="1" outlineLevel="1">
      <c r="A298" s="18"/>
      <c r="B298" s="53" t="s">
        <v>771</v>
      </c>
      <c r="C298" s="53">
        <v>89696</v>
      </c>
      <c r="D298" s="53" t="s">
        <v>92</v>
      </c>
      <c r="E298" s="91" t="s">
        <v>888</v>
      </c>
      <c r="F298" s="53" t="s">
        <v>88</v>
      </c>
      <c r="G298" s="56">
        <v>10</v>
      </c>
      <c r="H298" s="56">
        <f t="shared" si="41"/>
        <v>30.915499999999998</v>
      </c>
      <c r="I298" s="58">
        <v>36.5</v>
      </c>
      <c r="J298" s="58">
        <f t="shared" si="38"/>
        <v>39.4790935</v>
      </c>
      <c r="K298" s="58">
        <f t="shared" si="39"/>
        <v>394.790935</v>
      </c>
      <c r="L298" s="16"/>
      <c r="M298" s="22">
        <f t="shared" si="40"/>
        <v>36.5</v>
      </c>
    </row>
    <row r="299" spans="1:13" s="17" customFormat="1" ht="19.5" customHeight="1" outlineLevel="1">
      <c r="A299" s="18"/>
      <c r="B299" s="53" t="s">
        <v>773</v>
      </c>
      <c r="C299" s="53">
        <v>89784</v>
      </c>
      <c r="D299" s="53" t="s">
        <v>92</v>
      </c>
      <c r="E299" s="91" t="s">
        <v>792</v>
      </c>
      <c r="F299" s="53" t="s">
        <v>88</v>
      </c>
      <c r="G299" s="56">
        <v>15</v>
      </c>
      <c r="H299" s="56">
        <f t="shared" si="41"/>
        <v>9.317</v>
      </c>
      <c r="I299" s="58">
        <v>11</v>
      </c>
      <c r="J299" s="58">
        <f t="shared" si="38"/>
        <v>11.897809</v>
      </c>
      <c r="K299" s="58">
        <f t="shared" si="39"/>
        <v>178.467135</v>
      </c>
      <c r="L299" s="1"/>
      <c r="M299" s="22">
        <f t="shared" si="40"/>
        <v>11</v>
      </c>
    </row>
    <row r="300" spans="1:13" s="17" customFormat="1" ht="19.5" customHeight="1" outlineLevel="1">
      <c r="A300" s="18"/>
      <c r="B300" s="53" t="s">
        <v>775</v>
      </c>
      <c r="C300" s="53">
        <v>89707</v>
      </c>
      <c r="D300" s="53" t="s">
        <v>92</v>
      </c>
      <c r="E300" s="91" t="s">
        <v>755</v>
      </c>
      <c r="F300" s="53" t="s">
        <v>88</v>
      </c>
      <c r="G300" s="56">
        <v>19</v>
      </c>
      <c r="H300" s="56">
        <f t="shared" si="41"/>
        <v>14.45829</v>
      </c>
      <c r="I300" s="58">
        <v>17.07</v>
      </c>
      <c r="J300" s="58">
        <f t="shared" si="38"/>
        <v>18.46323633</v>
      </c>
      <c r="K300" s="58">
        <f t="shared" si="39"/>
        <v>350.80149027000004</v>
      </c>
      <c r="L300" s="1"/>
      <c r="M300" s="22">
        <f t="shared" si="40"/>
        <v>17.07</v>
      </c>
    </row>
    <row r="301" spans="1:13" s="17" customFormat="1" ht="19.5" customHeight="1" outlineLevel="1">
      <c r="A301" s="18"/>
      <c r="B301" s="53" t="s">
        <v>777</v>
      </c>
      <c r="C301" s="53" t="s">
        <v>440</v>
      </c>
      <c r="D301" s="93" t="s">
        <v>92</v>
      </c>
      <c r="E301" s="91" t="s">
        <v>931</v>
      </c>
      <c r="F301" s="53" t="s">
        <v>88</v>
      </c>
      <c r="G301" s="56">
        <v>4</v>
      </c>
      <c r="H301" s="56">
        <f t="shared" si="41"/>
        <v>163.83521</v>
      </c>
      <c r="I301" s="58">
        <v>193.43</v>
      </c>
      <c r="J301" s="58">
        <f t="shared" si="38"/>
        <v>209.21756316999998</v>
      </c>
      <c r="K301" s="58">
        <f t="shared" si="39"/>
        <v>836.8702526799999</v>
      </c>
      <c r="L301" s="1"/>
      <c r="M301" s="22">
        <f t="shared" si="40"/>
        <v>193.43</v>
      </c>
    </row>
    <row r="302" spans="1:13" s="17" customFormat="1" ht="19.5" customHeight="1" outlineLevel="1">
      <c r="A302" s="18"/>
      <c r="B302" s="53" t="s">
        <v>779</v>
      </c>
      <c r="C302" s="53">
        <v>72289</v>
      </c>
      <c r="D302" s="93" t="s">
        <v>92</v>
      </c>
      <c r="E302" s="91" t="s">
        <v>932</v>
      </c>
      <c r="F302" s="53" t="s">
        <v>88</v>
      </c>
      <c r="G302" s="56">
        <v>13</v>
      </c>
      <c r="H302" s="56">
        <f t="shared" si="41"/>
        <v>228.74081999999999</v>
      </c>
      <c r="I302" s="58">
        <v>270.06</v>
      </c>
      <c r="J302" s="58">
        <f t="shared" si="38"/>
        <v>292.10202713999996</v>
      </c>
      <c r="K302" s="58">
        <f t="shared" si="39"/>
        <v>3797.3263528199996</v>
      </c>
      <c r="L302" s="1"/>
      <c r="M302" s="22">
        <f t="shared" si="40"/>
        <v>270.06</v>
      </c>
    </row>
    <row r="303" spans="1:13" s="17" customFormat="1" ht="19.5" customHeight="1" outlineLevel="1">
      <c r="A303" s="18"/>
      <c r="B303" s="53" t="s">
        <v>781</v>
      </c>
      <c r="C303" s="53" t="s">
        <v>227</v>
      </c>
      <c r="D303" s="93" t="s">
        <v>92</v>
      </c>
      <c r="E303" s="91" t="s">
        <v>948</v>
      </c>
      <c r="F303" s="53" t="s">
        <v>88</v>
      </c>
      <c r="G303" s="56">
        <v>1</v>
      </c>
      <c r="H303" s="56">
        <f t="shared" si="41"/>
        <v>95.78723</v>
      </c>
      <c r="I303" s="58">
        <v>113.09</v>
      </c>
      <c r="J303" s="58">
        <f t="shared" si="38"/>
        <v>122.32029270999999</v>
      </c>
      <c r="K303" s="58">
        <f t="shared" si="39"/>
        <v>122.32029270999999</v>
      </c>
      <c r="L303" s="1"/>
      <c r="M303" s="22">
        <f t="shared" si="40"/>
        <v>113.09</v>
      </c>
    </row>
    <row r="304" spans="1:13" s="17" customFormat="1" ht="19.5" customHeight="1" outlineLevel="1">
      <c r="A304" s="18"/>
      <c r="B304" s="53" t="s">
        <v>783</v>
      </c>
      <c r="C304" s="53">
        <v>89710</v>
      </c>
      <c r="D304" s="53" t="s">
        <v>92</v>
      </c>
      <c r="E304" s="91" t="s">
        <v>757</v>
      </c>
      <c r="F304" s="53" t="s">
        <v>88</v>
      </c>
      <c r="G304" s="56">
        <v>18</v>
      </c>
      <c r="H304" s="56">
        <f t="shared" si="41"/>
        <v>5.49703</v>
      </c>
      <c r="I304" s="58">
        <v>6.49</v>
      </c>
      <c r="J304" s="58">
        <f t="shared" si="38"/>
        <v>7.019707309999999</v>
      </c>
      <c r="K304" s="58">
        <f t="shared" si="39"/>
        <v>126.35473157999999</v>
      </c>
      <c r="L304" s="1"/>
      <c r="M304" s="22">
        <f t="shared" si="40"/>
        <v>6.49</v>
      </c>
    </row>
    <row r="305" spans="1:13" s="17" customFormat="1" ht="19.5" customHeight="1" outlineLevel="1">
      <c r="A305" s="18"/>
      <c r="B305" s="53" t="s">
        <v>785</v>
      </c>
      <c r="C305" s="53"/>
      <c r="D305" s="53" t="s">
        <v>4</v>
      </c>
      <c r="E305" s="91" t="s">
        <v>759</v>
      </c>
      <c r="F305" s="53" t="s">
        <v>88</v>
      </c>
      <c r="G305" s="56">
        <v>23</v>
      </c>
      <c r="H305" s="56">
        <f t="shared" si="41"/>
        <v>46.00057</v>
      </c>
      <c r="I305" s="58">
        <v>54.31</v>
      </c>
      <c r="J305" s="58">
        <f t="shared" si="38"/>
        <v>58.742727890000005</v>
      </c>
      <c r="K305" s="58">
        <f t="shared" si="39"/>
        <v>1351.0827414700002</v>
      </c>
      <c r="L305" s="1"/>
      <c r="M305" s="22">
        <f t="shared" si="40"/>
        <v>54.31</v>
      </c>
    </row>
    <row r="306" spans="1:13" s="17" customFormat="1" ht="19.5" customHeight="1" outlineLevel="1">
      <c r="A306" s="18"/>
      <c r="B306" s="53" t="s">
        <v>786</v>
      </c>
      <c r="C306" s="53" t="s">
        <v>229</v>
      </c>
      <c r="D306" s="53" t="s">
        <v>92</v>
      </c>
      <c r="E306" s="91" t="s">
        <v>162</v>
      </c>
      <c r="F306" s="53" t="s">
        <v>88</v>
      </c>
      <c r="G306" s="56">
        <v>1</v>
      </c>
      <c r="H306" s="56">
        <f t="shared" si="41"/>
        <v>1061.8839</v>
      </c>
      <c r="I306" s="58">
        <v>1253.7</v>
      </c>
      <c r="J306" s="58">
        <f t="shared" si="38"/>
        <v>1356.0257403</v>
      </c>
      <c r="K306" s="58">
        <f t="shared" si="39"/>
        <v>1356.0257403</v>
      </c>
      <c r="L306" s="1"/>
      <c r="M306" s="22">
        <f t="shared" si="40"/>
        <v>1253.7</v>
      </c>
    </row>
    <row r="307" spans="1:13" s="17" customFormat="1" ht="19.5" customHeight="1" outlineLevel="1">
      <c r="A307" s="18"/>
      <c r="B307" s="53" t="s">
        <v>788</v>
      </c>
      <c r="C307" s="53" t="s">
        <v>228</v>
      </c>
      <c r="D307" s="53" t="s">
        <v>92</v>
      </c>
      <c r="E307" s="91" t="s">
        <v>163</v>
      </c>
      <c r="F307" s="53" t="s">
        <v>88</v>
      </c>
      <c r="G307" s="56">
        <v>1</v>
      </c>
      <c r="H307" s="56">
        <f t="shared" si="41"/>
        <v>886.1314</v>
      </c>
      <c r="I307" s="58">
        <v>1046.2</v>
      </c>
      <c r="J307" s="58">
        <f t="shared" si="38"/>
        <v>1131.5897978</v>
      </c>
      <c r="K307" s="58">
        <f t="shared" si="39"/>
        <v>1131.5897978</v>
      </c>
      <c r="L307" s="1"/>
      <c r="M307" s="22">
        <f t="shared" si="40"/>
        <v>1046.2</v>
      </c>
    </row>
    <row r="308" spans="1:13" s="17" customFormat="1" ht="19.5" customHeight="1" outlineLevel="1">
      <c r="A308" s="18"/>
      <c r="B308" s="67"/>
      <c r="C308" s="68"/>
      <c r="D308" s="68"/>
      <c r="E308" s="68"/>
      <c r="F308" s="68"/>
      <c r="G308" s="68"/>
      <c r="H308" s="56"/>
      <c r="I308" s="69" t="s">
        <v>250</v>
      </c>
      <c r="J308" s="58"/>
      <c r="K308" s="158">
        <f>SUM(K277:K307)</f>
        <v>23208.476593001702</v>
      </c>
      <c r="L308" s="1"/>
      <c r="M308" s="22" t="str">
        <f t="shared" si="40"/>
        <v>Subtotal </v>
      </c>
    </row>
    <row r="309" spans="1:13" s="17" customFormat="1" ht="19.5" customHeight="1">
      <c r="A309" s="18"/>
      <c r="B309" s="48"/>
      <c r="C309" s="48"/>
      <c r="D309" s="48"/>
      <c r="E309" s="49"/>
      <c r="F309" s="48"/>
      <c r="G309" s="50"/>
      <c r="H309" s="56">
        <f t="shared" si="41"/>
        <v>0</v>
      </c>
      <c r="I309" s="51"/>
      <c r="J309" s="58"/>
      <c r="K309" s="72"/>
      <c r="L309" s="1"/>
      <c r="M309" s="22">
        <f t="shared" si="40"/>
        <v>0</v>
      </c>
    </row>
    <row r="310" spans="1:13" s="17" customFormat="1" ht="19.5" customHeight="1">
      <c r="A310" s="128"/>
      <c r="B310" s="86">
        <v>15</v>
      </c>
      <c r="C310" s="86"/>
      <c r="D310" s="86"/>
      <c r="E310" s="87" t="s">
        <v>25</v>
      </c>
      <c r="F310" s="87"/>
      <c r="G310" s="129"/>
      <c r="H310" s="56">
        <f t="shared" si="41"/>
        <v>0</v>
      </c>
      <c r="I310" s="129"/>
      <c r="J310" s="131"/>
      <c r="K310" s="155">
        <f>K339</f>
        <v>26516.423746269</v>
      </c>
      <c r="M310" s="22">
        <f t="shared" si="40"/>
        <v>0</v>
      </c>
    </row>
    <row r="311" spans="1:13" s="17" customFormat="1" ht="49.5" customHeight="1" outlineLevel="1">
      <c r="A311" s="18"/>
      <c r="B311" s="53" t="s">
        <v>56</v>
      </c>
      <c r="C311" s="53" t="s">
        <v>415</v>
      </c>
      <c r="D311" s="53" t="s">
        <v>114</v>
      </c>
      <c r="E311" s="91" t="s">
        <v>654</v>
      </c>
      <c r="F311" s="53" t="s">
        <v>88</v>
      </c>
      <c r="G311" s="56">
        <v>2</v>
      </c>
      <c r="H311" s="56">
        <f t="shared" si="41"/>
        <v>621.97751</v>
      </c>
      <c r="I311" s="124">
        <v>734.33</v>
      </c>
      <c r="J311" s="58">
        <f t="shared" si="38"/>
        <v>794.2652802700001</v>
      </c>
      <c r="K311" s="58">
        <f>SUM(G311*J311)</f>
        <v>1588.5305605400001</v>
      </c>
      <c r="L311" s="1"/>
      <c r="M311" s="22">
        <f t="shared" si="40"/>
        <v>734.33</v>
      </c>
    </row>
    <row r="312" spans="1:13" ht="30" customHeight="1" outlineLevel="1">
      <c r="A312" s="18"/>
      <c r="B312" s="53" t="s">
        <v>57</v>
      </c>
      <c r="C312" s="53">
        <v>6021</v>
      </c>
      <c r="D312" s="53" t="s">
        <v>92</v>
      </c>
      <c r="E312" s="91" t="s">
        <v>641</v>
      </c>
      <c r="F312" s="53" t="s">
        <v>88</v>
      </c>
      <c r="G312" s="56">
        <v>2</v>
      </c>
      <c r="H312" s="56">
        <f t="shared" si="41"/>
        <v>146.74275</v>
      </c>
      <c r="I312" s="126">
        <v>173.25</v>
      </c>
      <c r="J312" s="58">
        <f t="shared" si="38"/>
        <v>187.39049175</v>
      </c>
      <c r="K312" s="58">
        <f>SUM(G312*J312)</f>
        <v>374.7809835</v>
      </c>
      <c r="M312" s="22">
        <f t="shared" si="40"/>
        <v>173.25</v>
      </c>
    </row>
    <row r="313" spans="1:13" ht="42" customHeight="1" outlineLevel="1">
      <c r="A313" s="18"/>
      <c r="B313" s="53" t="s">
        <v>58</v>
      </c>
      <c r="C313" s="94">
        <v>72739</v>
      </c>
      <c r="D313" s="53" t="s">
        <v>92</v>
      </c>
      <c r="E313" s="91" t="s">
        <v>497</v>
      </c>
      <c r="F313" s="53" t="s">
        <v>88</v>
      </c>
      <c r="G313" s="56">
        <v>10</v>
      </c>
      <c r="H313" s="56">
        <f t="shared" si="41"/>
        <v>290.25843</v>
      </c>
      <c r="I313" s="126">
        <v>342.69</v>
      </c>
      <c r="J313" s="58">
        <f t="shared" si="38"/>
        <v>370.66001510999996</v>
      </c>
      <c r="K313" s="58">
        <f>SUM(G313*J313)</f>
        <v>3706.6001510999995</v>
      </c>
      <c r="M313" s="22">
        <f t="shared" si="40"/>
        <v>342.69</v>
      </c>
    </row>
    <row r="314" spans="1:13" ht="30" customHeight="1" outlineLevel="1">
      <c r="A314" s="18"/>
      <c r="B314" s="53" t="s">
        <v>456</v>
      </c>
      <c r="C314" s="94">
        <v>40729</v>
      </c>
      <c r="D314" s="53" t="s">
        <v>92</v>
      </c>
      <c r="E314" s="91" t="s">
        <v>642</v>
      </c>
      <c r="F314" s="53" t="s">
        <v>88</v>
      </c>
      <c r="G314" s="56">
        <v>14</v>
      </c>
      <c r="H314" s="56">
        <f t="shared" si="41"/>
        <v>160.00677</v>
      </c>
      <c r="I314" s="126">
        <v>188.91</v>
      </c>
      <c r="J314" s="58">
        <f t="shared" si="38"/>
        <v>204.32864529</v>
      </c>
      <c r="K314" s="58">
        <f>SUM(G314*J314)</f>
        <v>2860.60103406</v>
      </c>
      <c r="M314" s="22">
        <f t="shared" si="40"/>
        <v>188.91</v>
      </c>
    </row>
    <row r="315" spans="1:13" ht="45" customHeight="1" outlineLevel="1">
      <c r="A315" s="18"/>
      <c r="B315" s="53" t="s">
        <v>59</v>
      </c>
      <c r="C315" s="53">
        <v>86901</v>
      </c>
      <c r="D315" s="53" t="s">
        <v>92</v>
      </c>
      <c r="E315" s="91" t="s">
        <v>155</v>
      </c>
      <c r="F315" s="53" t="s">
        <v>88</v>
      </c>
      <c r="G315" s="56">
        <v>13</v>
      </c>
      <c r="H315" s="56">
        <f t="shared" si="41"/>
        <v>74.07015</v>
      </c>
      <c r="I315" s="126">
        <v>87.45</v>
      </c>
      <c r="J315" s="58">
        <f t="shared" si="38"/>
        <v>94.58758155</v>
      </c>
      <c r="K315" s="58">
        <f>SUM(G315*J315)</f>
        <v>1229.6385601499999</v>
      </c>
      <c r="M315" s="22">
        <f t="shared" si="40"/>
        <v>87.45</v>
      </c>
    </row>
    <row r="316" spans="1:13" ht="45" customHeight="1" outlineLevel="1">
      <c r="A316" s="18"/>
      <c r="B316" s="53" t="s">
        <v>60</v>
      </c>
      <c r="C316" s="53"/>
      <c r="D316" s="53" t="s">
        <v>4</v>
      </c>
      <c r="E316" s="91" t="s">
        <v>159</v>
      </c>
      <c r="F316" s="53" t="s">
        <v>88</v>
      </c>
      <c r="G316" s="56">
        <v>3</v>
      </c>
      <c r="H316" s="56">
        <f t="shared" si="41"/>
        <v>785.77884</v>
      </c>
      <c r="I316" s="126">
        <v>927.72</v>
      </c>
      <c r="J316" s="58">
        <f t="shared" si="38"/>
        <v>1003.4395786799998</v>
      </c>
      <c r="K316" s="58">
        <f>SUM(G316*I316)</f>
        <v>2783.16</v>
      </c>
      <c r="M316" s="22">
        <f t="shared" si="40"/>
        <v>927.72</v>
      </c>
    </row>
    <row r="317" spans="1:13" ht="45" customHeight="1" outlineLevel="1">
      <c r="A317" s="18"/>
      <c r="B317" s="53" t="s">
        <v>61</v>
      </c>
      <c r="C317" s="53">
        <v>86936</v>
      </c>
      <c r="D317" s="53" t="s">
        <v>92</v>
      </c>
      <c r="E317" s="91" t="s">
        <v>160</v>
      </c>
      <c r="F317" s="53" t="s">
        <v>71</v>
      </c>
      <c r="G317" s="56">
        <v>9</v>
      </c>
      <c r="H317" s="56">
        <f t="shared" si="41"/>
        <v>199.11276</v>
      </c>
      <c r="I317" s="126">
        <v>235.08</v>
      </c>
      <c r="J317" s="58">
        <f t="shared" si="38"/>
        <v>254.26699452</v>
      </c>
      <c r="K317" s="58">
        <f aca="true" t="shared" si="42" ref="K317:K338">SUM(G317*J317)</f>
        <v>2288.40295068</v>
      </c>
      <c r="M317" s="22">
        <f t="shared" si="40"/>
        <v>235.08</v>
      </c>
    </row>
    <row r="318" spans="1:13" ht="28.5" customHeight="1" outlineLevel="1">
      <c r="A318" s="18"/>
      <c r="B318" s="53" t="s">
        <v>62</v>
      </c>
      <c r="C318" s="53"/>
      <c r="D318" s="53" t="s">
        <v>4</v>
      </c>
      <c r="E318" s="91" t="s">
        <v>455</v>
      </c>
      <c r="F318" s="53" t="s">
        <v>88</v>
      </c>
      <c r="G318" s="56">
        <v>2</v>
      </c>
      <c r="H318" s="56">
        <f t="shared" si="41"/>
        <v>51.50607</v>
      </c>
      <c r="I318" s="126">
        <v>60.81</v>
      </c>
      <c r="J318" s="58">
        <f t="shared" si="38"/>
        <v>65.77325139</v>
      </c>
      <c r="K318" s="58">
        <f t="shared" si="42"/>
        <v>131.54650278</v>
      </c>
      <c r="M318" s="22">
        <f t="shared" si="40"/>
        <v>60.81</v>
      </c>
    </row>
    <row r="319" spans="1:13" ht="30" customHeight="1" outlineLevel="1">
      <c r="A319" s="18"/>
      <c r="B319" s="53" t="s">
        <v>63</v>
      </c>
      <c r="C319" s="53"/>
      <c r="D319" s="53" t="s">
        <v>4</v>
      </c>
      <c r="E319" s="91" t="s">
        <v>645</v>
      </c>
      <c r="F319" s="53" t="s">
        <v>88</v>
      </c>
      <c r="G319" s="56">
        <v>3</v>
      </c>
      <c r="H319" s="56">
        <f t="shared" si="41"/>
        <v>56.181509999999996</v>
      </c>
      <c r="I319" s="126">
        <v>66.33</v>
      </c>
      <c r="J319" s="58">
        <f t="shared" si="38"/>
        <v>71.74378827</v>
      </c>
      <c r="K319" s="58">
        <f t="shared" si="42"/>
        <v>215.23136481</v>
      </c>
      <c r="M319" s="22">
        <f t="shared" si="40"/>
        <v>66.33</v>
      </c>
    </row>
    <row r="320" spans="1:13" ht="30" customHeight="1" outlineLevel="1">
      <c r="A320" s="18"/>
      <c r="B320" s="53" t="s">
        <v>64</v>
      </c>
      <c r="C320" s="53">
        <v>86904</v>
      </c>
      <c r="D320" s="53" t="s">
        <v>92</v>
      </c>
      <c r="E320" s="91" t="s">
        <v>646</v>
      </c>
      <c r="F320" s="53" t="s">
        <v>88</v>
      </c>
      <c r="G320" s="56">
        <v>3</v>
      </c>
      <c r="H320" s="56">
        <f t="shared" si="41"/>
        <v>65.05807</v>
      </c>
      <c r="I320" s="126">
        <v>76.81</v>
      </c>
      <c r="J320" s="58">
        <f t="shared" si="38"/>
        <v>83.07915539</v>
      </c>
      <c r="K320" s="58">
        <f t="shared" si="42"/>
        <v>249.23746617</v>
      </c>
      <c r="M320" s="22">
        <f t="shared" si="40"/>
        <v>76.81</v>
      </c>
    </row>
    <row r="321" spans="1:13" ht="30" customHeight="1" outlineLevel="1">
      <c r="A321" s="18"/>
      <c r="B321" s="53" t="s">
        <v>65</v>
      </c>
      <c r="C321" s="53">
        <v>86919</v>
      </c>
      <c r="D321" s="53" t="s">
        <v>92</v>
      </c>
      <c r="E321" s="91" t="s">
        <v>657</v>
      </c>
      <c r="F321" s="53" t="s">
        <v>88</v>
      </c>
      <c r="G321" s="56">
        <v>5</v>
      </c>
      <c r="H321" s="56">
        <f t="shared" si="41"/>
        <v>242.32670000000002</v>
      </c>
      <c r="I321" s="126">
        <v>286.1</v>
      </c>
      <c r="J321" s="58">
        <f t="shared" si="38"/>
        <v>309.4511959</v>
      </c>
      <c r="K321" s="58">
        <f t="shared" si="42"/>
        <v>1547.2559795000002</v>
      </c>
      <c r="M321" s="22">
        <f t="shared" si="40"/>
        <v>286.1</v>
      </c>
    </row>
    <row r="322" spans="1:13" ht="30" customHeight="1" outlineLevel="1">
      <c r="A322" s="18"/>
      <c r="B322" s="53" t="s">
        <v>298</v>
      </c>
      <c r="C322" s="53">
        <v>9535</v>
      </c>
      <c r="D322" s="53" t="s">
        <v>92</v>
      </c>
      <c r="E322" s="91" t="s">
        <v>157</v>
      </c>
      <c r="F322" s="53" t="s">
        <v>88</v>
      </c>
      <c r="G322" s="56">
        <v>10</v>
      </c>
      <c r="H322" s="56">
        <f t="shared" si="41"/>
        <v>42.29918</v>
      </c>
      <c r="I322" s="126">
        <v>49.94</v>
      </c>
      <c r="J322" s="58">
        <f t="shared" si="38"/>
        <v>54.01605286</v>
      </c>
      <c r="K322" s="58">
        <f t="shared" si="42"/>
        <v>540.1605286</v>
      </c>
      <c r="M322" s="22">
        <f t="shared" si="40"/>
        <v>49.94</v>
      </c>
    </row>
    <row r="323" spans="1:13" ht="30" customHeight="1" outlineLevel="1">
      <c r="A323" s="18"/>
      <c r="B323" s="53" t="s">
        <v>66</v>
      </c>
      <c r="C323" s="94" t="s">
        <v>414</v>
      </c>
      <c r="D323" s="95" t="s">
        <v>114</v>
      </c>
      <c r="E323" s="91" t="s">
        <v>643</v>
      </c>
      <c r="F323" s="53" t="s">
        <v>88</v>
      </c>
      <c r="G323" s="56">
        <v>2</v>
      </c>
      <c r="H323" s="56">
        <f t="shared" si="41"/>
        <v>466.40054999999995</v>
      </c>
      <c r="I323" s="124">
        <v>550.65</v>
      </c>
      <c r="J323" s="58">
        <f t="shared" si="38"/>
        <v>595.5935023499999</v>
      </c>
      <c r="K323" s="58">
        <f t="shared" si="42"/>
        <v>1191.1870046999998</v>
      </c>
      <c r="M323" s="22">
        <f t="shared" si="40"/>
        <v>550.65</v>
      </c>
    </row>
    <row r="324" spans="1:13" ht="19.5" customHeight="1" outlineLevel="1">
      <c r="A324" s="18"/>
      <c r="B324" s="53" t="s">
        <v>67</v>
      </c>
      <c r="C324" s="53"/>
      <c r="D324" s="53" t="s">
        <v>4</v>
      </c>
      <c r="E324" s="91" t="s">
        <v>644</v>
      </c>
      <c r="F324" s="53" t="s">
        <v>88</v>
      </c>
      <c r="G324" s="56">
        <v>2</v>
      </c>
      <c r="H324" s="56">
        <f t="shared" si="41"/>
        <v>29.32314</v>
      </c>
      <c r="I324" s="126">
        <v>34.62</v>
      </c>
      <c r="J324" s="58">
        <f t="shared" si="38"/>
        <v>37.44564978</v>
      </c>
      <c r="K324" s="58">
        <f t="shared" si="42"/>
        <v>74.89129956</v>
      </c>
      <c r="M324" s="22">
        <f t="shared" si="40"/>
        <v>34.62</v>
      </c>
    </row>
    <row r="325" spans="1:13" s="17" customFormat="1" ht="19.5" customHeight="1" outlineLevel="1">
      <c r="A325" s="18"/>
      <c r="B325" s="53" t="s">
        <v>68</v>
      </c>
      <c r="C325" s="53"/>
      <c r="D325" s="53" t="s">
        <v>4</v>
      </c>
      <c r="E325" s="91" t="s">
        <v>153</v>
      </c>
      <c r="F325" s="53" t="s">
        <v>88</v>
      </c>
      <c r="G325" s="56">
        <v>14</v>
      </c>
      <c r="H325" s="56">
        <f t="shared" si="41"/>
        <v>22.59796</v>
      </c>
      <c r="I325" s="126">
        <v>26.68</v>
      </c>
      <c r="J325" s="58">
        <f t="shared" si="38"/>
        <v>28.85759492</v>
      </c>
      <c r="K325" s="58">
        <f t="shared" si="42"/>
        <v>404.00632888</v>
      </c>
      <c r="L325" s="1"/>
      <c r="M325" s="22">
        <f t="shared" si="40"/>
        <v>26.68</v>
      </c>
    </row>
    <row r="326" spans="1:13" s="17" customFormat="1" ht="30" customHeight="1" outlineLevel="1">
      <c r="A326" s="18"/>
      <c r="B326" s="53" t="s">
        <v>69</v>
      </c>
      <c r="C326" s="94"/>
      <c r="D326" s="94" t="s">
        <v>4</v>
      </c>
      <c r="E326" s="91" t="s">
        <v>152</v>
      </c>
      <c r="F326" s="53" t="s">
        <v>71</v>
      </c>
      <c r="G326" s="56">
        <v>3</v>
      </c>
      <c r="H326" s="56">
        <f t="shared" si="41"/>
        <v>98.13342</v>
      </c>
      <c r="I326" s="126">
        <v>115.86</v>
      </c>
      <c r="J326" s="58">
        <f t="shared" si="38"/>
        <v>125.31637734</v>
      </c>
      <c r="K326" s="58">
        <f t="shared" si="42"/>
        <v>375.94913202</v>
      </c>
      <c r="L326" s="1"/>
      <c r="M326" s="22">
        <f t="shared" si="40"/>
        <v>115.86</v>
      </c>
    </row>
    <row r="327" spans="1:13" s="17" customFormat="1" ht="19.5" customHeight="1" outlineLevel="1">
      <c r="A327" s="18"/>
      <c r="B327" s="53" t="s">
        <v>70</v>
      </c>
      <c r="C327" s="53"/>
      <c r="D327" s="53" t="s">
        <v>4</v>
      </c>
      <c r="E327" s="91" t="s">
        <v>655</v>
      </c>
      <c r="F327" s="53" t="s">
        <v>88</v>
      </c>
      <c r="G327" s="56">
        <v>2</v>
      </c>
      <c r="H327" s="56">
        <f t="shared" si="41"/>
        <v>112.32067</v>
      </c>
      <c r="I327" s="126">
        <v>132.61</v>
      </c>
      <c r="J327" s="58">
        <f t="shared" si="38"/>
        <v>143.43349559</v>
      </c>
      <c r="K327" s="58">
        <f t="shared" si="42"/>
        <v>286.86699118</v>
      </c>
      <c r="L327" s="1"/>
      <c r="M327" s="22">
        <f t="shared" si="40"/>
        <v>132.61</v>
      </c>
    </row>
    <row r="328" spans="1:13" ht="30" customHeight="1" outlineLevel="1">
      <c r="A328" s="18"/>
      <c r="B328" s="53" t="s">
        <v>959</v>
      </c>
      <c r="C328" s="53"/>
      <c r="D328" s="53" t="s">
        <v>4</v>
      </c>
      <c r="E328" s="91" t="s">
        <v>650</v>
      </c>
      <c r="F328" s="53" t="s">
        <v>88</v>
      </c>
      <c r="G328" s="56">
        <v>2</v>
      </c>
      <c r="H328" s="56">
        <f t="shared" si="41"/>
        <v>117.02152</v>
      </c>
      <c r="I328" s="126">
        <v>138.16</v>
      </c>
      <c r="J328" s="58">
        <f t="shared" si="38"/>
        <v>149.43648104</v>
      </c>
      <c r="K328" s="58">
        <f t="shared" si="42"/>
        <v>298.87296208</v>
      </c>
      <c r="M328" s="22">
        <f t="shared" si="40"/>
        <v>138.16</v>
      </c>
    </row>
    <row r="329" spans="1:13" ht="30" customHeight="1" outlineLevel="1">
      <c r="A329" s="18"/>
      <c r="B329" s="53" t="s">
        <v>299</v>
      </c>
      <c r="C329" s="53">
        <v>73663</v>
      </c>
      <c r="D329" s="53" t="s">
        <v>92</v>
      </c>
      <c r="E329" s="91" t="s">
        <v>158</v>
      </c>
      <c r="F329" s="53" t="s">
        <v>88</v>
      </c>
      <c r="G329" s="56">
        <v>10</v>
      </c>
      <c r="H329" s="56">
        <f t="shared" si="41"/>
        <v>79.00816</v>
      </c>
      <c r="I329" s="126">
        <v>93.28</v>
      </c>
      <c r="J329" s="58">
        <f t="shared" si="38"/>
        <v>100.89342032</v>
      </c>
      <c r="K329" s="58">
        <f t="shared" si="42"/>
        <v>1008.9342032000001</v>
      </c>
      <c r="M329" s="22">
        <f t="shared" si="40"/>
        <v>93.28</v>
      </c>
    </row>
    <row r="330" spans="1:13" ht="27" customHeight="1" outlineLevel="1">
      <c r="A330" s="18"/>
      <c r="B330" s="53" t="s">
        <v>300</v>
      </c>
      <c r="C330" s="53">
        <v>86909</v>
      </c>
      <c r="D330" s="53" t="s">
        <v>92</v>
      </c>
      <c r="E330" s="91" t="s">
        <v>161</v>
      </c>
      <c r="F330" s="53" t="s">
        <v>88</v>
      </c>
      <c r="G330" s="56">
        <v>12</v>
      </c>
      <c r="H330" s="56">
        <f t="shared" si="41"/>
        <v>50.38803</v>
      </c>
      <c r="I330" s="126">
        <v>59.49</v>
      </c>
      <c r="J330" s="58">
        <f t="shared" si="38"/>
        <v>64.34551431</v>
      </c>
      <c r="K330" s="58">
        <f t="shared" si="42"/>
        <v>772.14617172</v>
      </c>
      <c r="M330" s="22">
        <f t="shared" si="40"/>
        <v>59.49</v>
      </c>
    </row>
    <row r="331" spans="1:13" ht="19.5" customHeight="1" outlineLevel="1">
      <c r="A331" s="18"/>
      <c r="B331" s="53" t="s">
        <v>301</v>
      </c>
      <c r="C331" s="53">
        <v>86916</v>
      </c>
      <c r="D331" s="53" t="s">
        <v>92</v>
      </c>
      <c r="E331" s="91" t="s">
        <v>656</v>
      </c>
      <c r="F331" s="53" t="s">
        <v>88</v>
      </c>
      <c r="G331" s="56">
        <v>11</v>
      </c>
      <c r="H331" s="56">
        <f t="shared" si="41"/>
        <v>9.52028</v>
      </c>
      <c r="I331" s="126">
        <v>11.24</v>
      </c>
      <c r="J331" s="58">
        <f t="shared" si="38"/>
        <v>12.15739756</v>
      </c>
      <c r="K331" s="58">
        <f t="shared" si="42"/>
        <v>133.73137316</v>
      </c>
      <c r="M331" s="22">
        <f t="shared" si="40"/>
        <v>11.24</v>
      </c>
    </row>
    <row r="332" spans="1:13" ht="27" customHeight="1" outlineLevel="1">
      <c r="A332" s="18"/>
      <c r="B332" s="53" t="s">
        <v>651</v>
      </c>
      <c r="C332" s="53">
        <v>86906</v>
      </c>
      <c r="D332" s="53" t="s">
        <v>92</v>
      </c>
      <c r="E332" s="91" t="s">
        <v>154</v>
      </c>
      <c r="F332" s="53" t="s">
        <v>88</v>
      </c>
      <c r="G332" s="56">
        <v>19</v>
      </c>
      <c r="H332" s="56">
        <f t="shared" si="41"/>
        <v>25.24907</v>
      </c>
      <c r="I332" s="126">
        <v>29.81</v>
      </c>
      <c r="J332" s="58">
        <f t="shared" si="38"/>
        <v>32.24306239</v>
      </c>
      <c r="K332" s="58">
        <f t="shared" si="42"/>
        <v>612.61818541</v>
      </c>
      <c r="M332" s="22">
        <f t="shared" si="40"/>
        <v>29.81</v>
      </c>
    </row>
    <row r="333" spans="1:13" ht="27" customHeight="1" outlineLevel="1">
      <c r="A333" s="18"/>
      <c r="B333" s="53" t="s">
        <v>302</v>
      </c>
      <c r="C333" s="53"/>
      <c r="D333" s="53" t="s">
        <v>4</v>
      </c>
      <c r="E333" s="91" t="s">
        <v>647</v>
      </c>
      <c r="F333" s="53" t="s">
        <v>88</v>
      </c>
      <c r="G333" s="56">
        <v>17</v>
      </c>
      <c r="H333" s="56">
        <f t="shared" si="41"/>
        <v>45.96669</v>
      </c>
      <c r="I333" s="126">
        <v>54.27</v>
      </c>
      <c r="J333" s="58">
        <f t="shared" si="38"/>
        <v>58.69946313</v>
      </c>
      <c r="K333" s="58">
        <f t="shared" si="42"/>
        <v>997.89087321</v>
      </c>
      <c r="M333" s="22">
        <f t="shared" si="40"/>
        <v>54.27</v>
      </c>
    </row>
    <row r="334" spans="1:13" ht="30" customHeight="1" outlineLevel="1">
      <c r="A334" s="18"/>
      <c r="B334" s="53" t="s">
        <v>303</v>
      </c>
      <c r="C334" s="95"/>
      <c r="D334" s="95" t="s">
        <v>4</v>
      </c>
      <c r="E334" s="91" t="s">
        <v>156</v>
      </c>
      <c r="F334" s="53" t="s">
        <v>88</v>
      </c>
      <c r="G334" s="56">
        <v>13</v>
      </c>
      <c r="H334" s="56">
        <f t="shared" si="41"/>
        <v>51.44678</v>
      </c>
      <c r="I334" s="126">
        <v>60.74</v>
      </c>
      <c r="J334" s="58">
        <f t="shared" si="38"/>
        <v>65.69753806</v>
      </c>
      <c r="K334" s="58">
        <f t="shared" si="42"/>
        <v>854.0679947799999</v>
      </c>
      <c r="M334" s="22">
        <f t="shared" si="40"/>
        <v>60.74</v>
      </c>
    </row>
    <row r="335" spans="1:13" ht="30" customHeight="1" outlineLevel="1">
      <c r="A335" s="18"/>
      <c r="B335" s="53" t="s">
        <v>304</v>
      </c>
      <c r="C335" s="53"/>
      <c r="D335" s="53" t="s">
        <v>4</v>
      </c>
      <c r="E335" s="91" t="s">
        <v>648</v>
      </c>
      <c r="F335" s="53" t="s">
        <v>88</v>
      </c>
      <c r="G335" s="56">
        <v>6</v>
      </c>
      <c r="H335" s="56">
        <f t="shared" si="41"/>
        <v>99.33615999999999</v>
      </c>
      <c r="I335" s="126">
        <v>117.28</v>
      </c>
      <c r="J335" s="58">
        <f t="shared" si="38"/>
        <v>126.85227631999999</v>
      </c>
      <c r="K335" s="58">
        <f t="shared" si="42"/>
        <v>761.1136579199999</v>
      </c>
      <c r="M335" s="22">
        <f t="shared" si="40"/>
        <v>117.28</v>
      </c>
    </row>
    <row r="336" spans="1:13" ht="19.5" customHeight="1" outlineLevel="1">
      <c r="A336" s="18"/>
      <c r="B336" s="53" t="s">
        <v>305</v>
      </c>
      <c r="C336" s="53"/>
      <c r="D336" s="53" t="s">
        <v>4</v>
      </c>
      <c r="E336" s="65" t="s">
        <v>658</v>
      </c>
      <c r="F336" s="53" t="s">
        <v>88</v>
      </c>
      <c r="G336" s="56">
        <v>3</v>
      </c>
      <c r="H336" s="56">
        <f t="shared" si="41"/>
        <v>75.71333</v>
      </c>
      <c r="I336" s="126">
        <v>89.39</v>
      </c>
      <c r="J336" s="58">
        <f aca="true" t="shared" si="43" ref="J336:J396">H336+(H336*27.7%)</f>
        <v>96.68592240999999</v>
      </c>
      <c r="K336" s="58">
        <f t="shared" si="42"/>
        <v>290.05776722999997</v>
      </c>
      <c r="M336" s="22">
        <f t="shared" si="40"/>
        <v>89.39</v>
      </c>
    </row>
    <row r="337" spans="1:13" ht="19.5" customHeight="1" outlineLevel="1">
      <c r="A337" s="18"/>
      <c r="B337" s="53" t="s">
        <v>652</v>
      </c>
      <c r="C337" s="53"/>
      <c r="D337" s="53" t="s">
        <v>4</v>
      </c>
      <c r="E337" s="65" t="s">
        <v>649</v>
      </c>
      <c r="F337" s="53" t="s">
        <v>88</v>
      </c>
      <c r="G337" s="56">
        <v>1</v>
      </c>
      <c r="H337" s="56">
        <f t="shared" si="41"/>
        <v>207.08303</v>
      </c>
      <c r="I337" s="126">
        <v>244.49</v>
      </c>
      <c r="J337" s="58">
        <f t="shared" si="43"/>
        <v>264.44502931</v>
      </c>
      <c r="K337" s="58">
        <f t="shared" si="42"/>
        <v>264.44502931</v>
      </c>
      <c r="M337" s="22">
        <f t="shared" si="40"/>
        <v>244.49</v>
      </c>
    </row>
    <row r="338" spans="1:13" ht="33.75" customHeight="1" outlineLevel="1">
      <c r="A338" s="18"/>
      <c r="B338" s="53" t="s">
        <v>653</v>
      </c>
      <c r="C338" s="53" t="s">
        <v>419</v>
      </c>
      <c r="D338" s="53" t="s">
        <v>92</v>
      </c>
      <c r="E338" s="65" t="s">
        <v>659</v>
      </c>
      <c r="F338" s="53" t="s">
        <v>105</v>
      </c>
      <c r="G338" s="56">
        <v>9.9</v>
      </c>
      <c r="H338" s="56">
        <f t="shared" si="41"/>
        <v>53.35253</v>
      </c>
      <c r="I338" s="126">
        <v>62.99</v>
      </c>
      <c r="J338" s="58">
        <f t="shared" si="43"/>
        <v>68.13118081</v>
      </c>
      <c r="K338" s="58">
        <f t="shared" si="42"/>
        <v>674.498690019</v>
      </c>
      <c r="M338" s="22">
        <f t="shared" si="40"/>
        <v>62.99</v>
      </c>
    </row>
    <row r="339" spans="1:13" ht="19.5" customHeight="1" outlineLevel="1">
      <c r="A339" s="18"/>
      <c r="B339" s="67"/>
      <c r="C339" s="68"/>
      <c r="D339" s="68"/>
      <c r="E339" s="68"/>
      <c r="F339" s="68"/>
      <c r="G339" s="68"/>
      <c r="H339" s="56"/>
      <c r="I339" s="69" t="s">
        <v>250</v>
      </c>
      <c r="J339" s="58"/>
      <c r="K339" s="158">
        <f>SUM(K311:K338)</f>
        <v>26516.423746269</v>
      </c>
      <c r="M339" s="22" t="str">
        <f t="shared" si="40"/>
        <v>Subtotal </v>
      </c>
    </row>
    <row r="340" spans="1:13" ht="19.5" customHeight="1">
      <c r="A340" s="18"/>
      <c r="B340" s="48"/>
      <c r="C340" s="48"/>
      <c r="D340" s="48"/>
      <c r="E340" s="49"/>
      <c r="F340" s="48"/>
      <c r="G340" s="50"/>
      <c r="H340" s="56"/>
      <c r="I340" s="51"/>
      <c r="J340" s="58"/>
      <c r="K340" s="72"/>
      <c r="M340" s="22">
        <f t="shared" si="40"/>
        <v>0</v>
      </c>
    </row>
    <row r="341" spans="1:13" s="17" customFormat="1" ht="19.5" customHeight="1">
      <c r="A341" s="128"/>
      <c r="B341" s="86">
        <v>16</v>
      </c>
      <c r="C341" s="129"/>
      <c r="D341" s="129"/>
      <c r="E341" s="87" t="s">
        <v>246</v>
      </c>
      <c r="F341" s="87"/>
      <c r="G341" s="129"/>
      <c r="H341" s="56"/>
      <c r="I341" s="129"/>
      <c r="J341" s="131">
        <f t="shared" si="43"/>
        <v>0</v>
      </c>
      <c r="K341" s="155">
        <f>K363</f>
        <v>2065.7733119100003</v>
      </c>
      <c r="M341" s="22">
        <f t="shared" si="40"/>
        <v>0</v>
      </c>
    </row>
    <row r="342" spans="1:13" ht="19.5" customHeight="1" outlineLevel="1">
      <c r="A342" s="18"/>
      <c r="B342" s="53" t="s">
        <v>306</v>
      </c>
      <c r="C342" s="53" t="s">
        <v>425</v>
      </c>
      <c r="D342" s="53" t="s">
        <v>92</v>
      </c>
      <c r="E342" s="65" t="s">
        <v>535</v>
      </c>
      <c r="F342" s="53" t="s">
        <v>90</v>
      </c>
      <c r="G342" s="56">
        <v>0.78</v>
      </c>
      <c r="H342" s="56">
        <f t="shared" si="41"/>
        <v>280.37394</v>
      </c>
      <c r="I342" s="58">
        <v>331.02</v>
      </c>
      <c r="J342" s="58">
        <f t="shared" si="43"/>
        <v>358.03752138</v>
      </c>
      <c r="K342" s="58">
        <f aca="true" t="shared" si="44" ref="K342:K362">SUM(G342*J342)</f>
        <v>279.2692666764</v>
      </c>
      <c r="M342" s="22">
        <f t="shared" si="40"/>
        <v>331.02</v>
      </c>
    </row>
    <row r="343" spans="1:13" ht="19.5" customHeight="1" outlineLevel="1">
      <c r="A343" s="18"/>
      <c r="B343" s="53" t="s">
        <v>307</v>
      </c>
      <c r="C343" s="53">
        <v>85014</v>
      </c>
      <c r="D343" s="53" t="s">
        <v>92</v>
      </c>
      <c r="E343" s="65" t="s">
        <v>688</v>
      </c>
      <c r="F343" s="53" t="s">
        <v>93</v>
      </c>
      <c r="G343" s="56">
        <v>0.32</v>
      </c>
      <c r="H343" s="56">
        <f t="shared" si="41"/>
        <v>288.54749</v>
      </c>
      <c r="I343" s="58">
        <v>340.67</v>
      </c>
      <c r="J343" s="58">
        <f t="shared" si="43"/>
        <v>368.47514472999995</v>
      </c>
      <c r="K343" s="58">
        <f t="shared" si="44"/>
        <v>117.91204631359999</v>
      </c>
      <c r="M343" s="22">
        <f t="shared" si="40"/>
        <v>340.67</v>
      </c>
    </row>
    <row r="344" spans="1:13" ht="19.5" customHeight="1" outlineLevel="1">
      <c r="A344" s="18"/>
      <c r="B344" s="53" t="s">
        <v>308</v>
      </c>
      <c r="C344" s="53" t="s">
        <v>226</v>
      </c>
      <c r="D344" s="53" t="s">
        <v>92</v>
      </c>
      <c r="E344" s="65" t="s">
        <v>933</v>
      </c>
      <c r="F344" s="53" t="s">
        <v>105</v>
      </c>
      <c r="G344" s="56">
        <v>22</v>
      </c>
      <c r="H344" s="56">
        <f t="shared" si="41"/>
        <v>15.19518</v>
      </c>
      <c r="I344" s="58">
        <v>17.94</v>
      </c>
      <c r="J344" s="58">
        <f t="shared" si="43"/>
        <v>19.40424486</v>
      </c>
      <c r="K344" s="58">
        <f t="shared" si="44"/>
        <v>426.89338691999995</v>
      </c>
      <c r="M344" s="22">
        <f t="shared" si="40"/>
        <v>17.94</v>
      </c>
    </row>
    <row r="345" spans="1:13" ht="19.5" customHeight="1" outlineLevel="1" collapsed="1">
      <c r="A345" s="18"/>
      <c r="B345" s="53" t="s">
        <v>309</v>
      </c>
      <c r="C345" s="53" t="s">
        <v>548</v>
      </c>
      <c r="D345" s="53" t="s">
        <v>114</v>
      </c>
      <c r="E345" s="65" t="s">
        <v>547</v>
      </c>
      <c r="F345" s="53" t="s">
        <v>105</v>
      </c>
      <c r="G345" s="56">
        <v>22</v>
      </c>
      <c r="H345" s="56">
        <f t="shared" si="41"/>
        <v>9.72356</v>
      </c>
      <c r="I345" s="64">
        <v>11.48</v>
      </c>
      <c r="J345" s="58">
        <f t="shared" si="43"/>
        <v>12.41698612</v>
      </c>
      <c r="K345" s="58">
        <f t="shared" si="44"/>
        <v>273.17369464</v>
      </c>
      <c r="M345" s="22">
        <f t="shared" si="40"/>
        <v>11.48</v>
      </c>
    </row>
    <row r="346" spans="1:13" ht="19.5" customHeight="1" outlineLevel="1">
      <c r="A346" s="18"/>
      <c r="B346" s="53" t="s">
        <v>310</v>
      </c>
      <c r="C346" s="53"/>
      <c r="D346" s="53" t="s">
        <v>4</v>
      </c>
      <c r="E346" s="65" t="s">
        <v>689</v>
      </c>
      <c r="F346" s="53" t="s">
        <v>88</v>
      </c>
      <c r="G346" s="56">
        <v>2</v>
      </c>
      <c r="H346" s="56">
        <f t="shared" si="41"/>
        <v>10.82466</v>
      </c>
      <c r="I346" s="58">
        <v>12.78</v>
      </c>
      <c r="J346" s="58">
        <f t="shared" si="43"/>
        <v>13.82309082</v>
      </c>
      <c r="K346" s="58">
        <f t="shared" si="44"/>
        <v>27.64618164</v>
      </c>
      <c r="M346" s="22">
        <f aca="true" t="shared" si="45" ref="M346:M409">I346</f>
        <v>12.78</v>
      </c>
    </row>
    <row r="347" spans="1:13" ht="19.5" customHeight="1" outlineLevel="1">
      <c r="A347" s="18"/>
      <c r="B347" s="53" t="s">
        <v>311</v>
      </c>
      <c r="C347" s="53"/>
      <c r="D347" s="53" t="s">
        <v>4</v>
      </c>
      <c r="E347" s="65" t="s">
        <v>164</v>
      </c>
      <c r="F347" s="53" t="s">
        <v>88</v>
      </c>
      <c r="G347" s="56">
        <v>4</v>
      </c>
      <c r="H347" s="56">
        <f t="shared" si="41"/>
        <v>75.87425999999999</v>
      </c>
      <c r="I347" s="58">
        <v>89.58</v>
      </c>
      <c r="J347" s="58">
        <f t="shared" si="43"/>
        <v>96.89143001999999</v>
      </c>
      <c r="K347" s="58">
        <f t="shared" si="44"/>
        <v>387.56572007999995</v>
      </c>
      <c r="M347" s="22">
        <f t="shared" si="45"/>
        <v>89.58</v>
      </c>
    </row>
    <row r="348" spans="1:13" s="17" customFormat="1" ht="19.5" customHeight="1" outlineLevel="1">
      <c r="A348" s="18"/>
      <c r="B348" s="53" t="s">
        <v>312</v>
      </c>
      <c r="C348" s="53"/>
      <c r="D348" s="53" t="s">
        <v>4</v>
      </c>
      <c r="E348" s="65" t="s">
        <v>522</v>
      </c>
      <c r="F348" s="53" t="s">
        <v>88</v>
      </c>
      <c r="G348" s="56">
        <v>3</v>
      </c>
      <c r="H348" s="56">
        <f t="shared" si="41"/>
        <v>1.7956400000000001</v>
      </c>
      <c r="I348" s="58">
        <v>2.12</v>
      </c>
      <c r="J348" s="58">
        <f t="shared" si="43"/>
        <v>2.2930322800000003</v>
      </c>
      <c r="K348" s="58">
        <f t="shared" si="44"/>
        <v>6.879096840000001</v>
      </c>
      <c r="L348" s="1"/>
      <c r="M348" s="22">
        <f t="shared" si="45"/>
        <v>2.12</v>
      </c>
    </row>
    <row r="349" spans="1:13" s="17" customFormat="1" ht="19.5" customHeight="1" outlineLevel="1">
      <c r="A349" s="18"/>
      <c r="B349" s="53" t="s">
        <v>313</v>
      </c>
      <c r="C349" s="53"/>
      <c r="D349" s="53" t="s">
        <v>4</v>
      </c>
      <c r="E349" s="65" t="s">
        <v>523</v>
      </c>
      <c r="F349" s="53" t="s">
        <v>88</v>
      </c>
      <c r="G349" s="56">
        <v>6</v>
      </c>
      <c r="H349" s="56">
        <f t="shared" si="41"/>
        <v>2.19373</v>
      </c>
      <c r="I349" s="58">
        <v>2.59</v>
      </c>
      <c r="J349" s="58">
        <f t="shared" si="43"/>
        <v>2.8013932099999996</v>
      </c>
      <c r="K349" s="58">
        <f t="shared" si="44"/>
        <v>16.808359259999996</v>
      </c>
      <c r="L349" s="1"/>
      <c r="M349" s="22">
        <f t="shared" si="45"/>
        <v>2.59</v>
      </c>
    </row>
    <row r="350" spans="1:13" s="17" customFormat="1" ht="19.5" customHeight="1" outlineLevel="1">
      <c r="A350" s="18"/>
      <c r="B350" s="53" t="s">
        <v>518</v>
      </c>
      <c r="C350" s="53"/>
      <c r="D350" s="53" t="s">
        <v>4</v>
      </c>
      <c r="E350" s="65" t="s">
        <v>526</v>
      </c>
      <c r="F350" s="53" t="s">
        <v>88</v>
      </c>
      <c r="G350" s="56">
        <v>4</v>
      </c>
      <c r="H350" s="56">
        <f t="shared" si="41"/>
        <v>2.26996</v>
      </c>
      <c r="I350" s="58">
        <v>2.68</v>
      </c>
      <c r="J350" s="58">
        <f t="shared" si="43"/>
        <v>2.8987389200000004</v>
      </c>
      <c r="K350" s="58">
        <f t="shared" si="44"/>
        <v>11.594955680000002</v>
      </c>
      <c r="L350" s="1"/>
      <c r="M350" s="22">
        <f t="shared" si="45"/>
        <v>2.68</v>
      </c>
    </row>
    <row r="351" spans="1:13" s="17" customFormat="1" ht="19.5" customHeight="1" outlineLevel="1">
      <c r="A351" s="18"/>
      <c r="B351" s="53" t="s">
        <v>519</v>
      </c>
      <c r="C351" s="53"/>
      <c r="D351" s="53" t="s">
        <v>4</v>
      </c>
      <c r="E351" s="65" t="s">
        <v>532</v>
      </c>
      <c r="F351" s="53" t="s">
        <v>88</v>
      </c>
      <c r="G351" s="56">
        <v>4</v>
      </c>
      <c r="H351" s="56">
        <f t="shared" si="41"/>
        <v>3.17625</v>
      </c>
      <c r="I351" s="58">
        <v>3.75</v>
      </c>
      <c r="J351" s="58">
        <f t="shared" si="43"/>
        <v>4.05607125</v>
      </c>
      <c r="K351" s="58">
        <f t="shared" si="44"/>
        <v>16.224285</v>
      </c>
      <c r="L351" s="1"/>
      <c r="M351" s="22">
        <f t="shared" si="45"/>
        <v>3.75</v>
      </c>
    </row>
    <row r="352" spans="1:13" s="17" customFormat="1" ht="19.5" customHeight="1" outlineLevel="1">
      <c r="A352" s="18"/>
      <c r="B352" s="53" t="s">
        <v>536</v>
      </c>
      <c r="C352" s="53"/>
      <c r="D352" s="53" t="s">
        <v>4</v>
      </c>
      <c r="E352" s="65" t="s">
        <v>524</v>
      </c>
      <c r="F352" s="53" t="s">
        <v>88</v>
      </c>
      <c r="G352" s="56">
        <v>1</v>
      </c>
      <c r="H352" s="56">
        <f t="shared" si="41"/>
        <v>3.84538</v>
      </c>
      <c r="I352" s="58">
        <v>4.54</v>
      </c>
      <c r="J352" s="58">
        <f t="shared" si="43"/>
        <v>4.91055026</v>
      </c>
      <c r="K352" s="58">
        <f t="shared" si="44"/>
        <v>4.91055026</v>
      </c>
      <c r="L352" s="1"/>
      <c r="M352" s="22">
        <f t="shared" si="45"/>
        <v>4.54</v>
      </c>
    </row>
    <row r="353" spans="1:13" s="17" customFormat="1" ht="19.5" customHeight="1" outlineLevel="1">
      <c r="A353" s="18"/>
      <c r="B353" s="53" t="s">
        <v>537</v>
      </c>
      <c r="C353" s="53"/>
      <c r="D353" s="53" t="s">
        <v>4</v>
      </c>
      <c r="E353" s="65" t="s">
        <v>525</v>
      </c>
      <c r="F353" s="53" t="s">
        <v>88</v>
      </c>
      <c r="G353" s="56">
        <v>1</v>
      </c>
      <c r="H353" s="56">
        <f t="shared" si="41"/>
        <v>3.8538499999999996</v>
      </c>
      <c r="I353" s="58">
        <v>4.55</v>
      </c>
      <c r="J353" s="58">
        <f t="shared" si="43"/>
        <v>4.921366449999999</v>
      </c>
      <c r="K353" s="58">
        <f t="shared" si="44"/>
        <v>4.921366449999999</v>
      </c>
      <c r="L353" s="1"/>
      <c r="M353" s="22">
        <f t="shared" si="45"/>
        <v>4.55</v>
      </c>
    </row>
    <row r="354" spans="1:13" s="17" customFormat="1" ht="19.5" customHeight="1" outlineLevel="1">
      <c r="A354" s="18"/>
      <c r="B354" s="53" t="s">
        <v>538</v>
      </c>
      <c r="C354" s="53"/>
      <c r="D354" s="53" t="s">
        <v>4</v>
      </c>
      <c r="E354" s="65" t="s">
        <v>527</v>
      </c>
      <c r="F354" s="53" t="s">
        <v>88</v>
      </c>
      <c r="G354" s="56">
        <v>2</v>
      </c>
      <c r="H354" s="56">
        <f t="shared" si="41"/>
        <v>3.34565</v>
      </c>
      <c r="I354" s="58">
        <v>3.95</v>
      </c>
      <c r="J354" s="58">
        <f t="shared" si="43"/>
        <v>4.27239505</v>
      </c>
      <c r="K354" s="58">
        <f t="shared" si="44"/>
        <v>8.5447901</v>
      </c>
      <c r="L354" s="1"/>
      <c r="M354" s="22">
        <f t="shared" si="45"/>
        <v>3.95</v>
      </c>
    </row>
    <row r="355" spans="1:13" s="17" customFormat="1" ht="19.5" customHeight="1" outlineLevel="1">
      <c r="A355" s="18"/>
      <c r="B355" s="53" t="s">
        <v>539</v>
      </c>
      <c r="C355" s="53"/>
      <c r="D355" s="53" t="s">
        <v>4</v>
      </c>
      <c r="E355" s="65" t="s">
        <v>531</v>
      </c>
      <c r="F355" s="53" t="s">
        <v>88</v>
      </c>
      <c r="G355" s="56">
        <v>2</v>
      </c>
      <c r="H355" s="56">
        <f t="shared" si="41"/>
        <v>3.15084</v>
      </c>
      <c r="I355" s="58">
        <v>3.72</v>
      </c>
      <c r="J355" s="58">
        <f t="shared" si="43"/>
        <v>4.02362268</v>
      </c>
      <c r="K355" s="58">
        <f t="shared" si="44"/>
        <v>8.04724536</v>
      </c>
      <c r="L355" s="1"/>
      <c r="M355" s="22">
        <f t="shared" si="45"/>
        <v>3.72</v>
      </c>
    </row>
    <row r="356" spans="1:13" s="17" customFormat="1" ht="19.5" customHeight="1" outlineLevel="1">
      <c r="A356" s="18"/>
      <c r="B356" s="53" t="s">
        <v>540</v>
      </c>
      <c r="C356" s="53"/>
      <c r="D356" s="53" t="s">
        <v>4</v>
      </c>
      <c r="E356" s="65" t="s">
        <v>533</v>
      </c>
      <c r="F356" s="53" t="s">
        <v>88</v>
      </c>
      <c r="G356" s="56">
        <v>2</v>
      </c>
      <c r="H356" s="56">
        <f t="shared" si="41"/>
        <v>21.58156</v>
      </c>
      <c r="I356" s="58">
        <v>25.48</v>
      </c>
      <c r="J356" s="58">
        <f t="shared" si="43"/>
        <v>27.55965212</v>
      </c>
      <c r="K356" s="58">
        <f t="shared" si="44"/>
        <v>55.11930424</v>
      </c>
      <c r="L356" s="1"/>
      <c r="M356" s="22">
        <f t="shared" si="45"/>
        <v>25.48</v>
      </c>
    </row>
    <row r="357" spans="1:13" s="17" customFormat="1" ht="19.5" customHeight="1" outlineLevel="1">
      <c r="A357" s="18"/>
      <c r="B357" s="53" t="s">
        <v>541</v>
      </c>
      <c r="C357" s="53"/>
      <c r="D357" s="53" t="s">
        <v>4</v>
      </c>
      <c r="E357" s="65" t="s">
        <v>528</v>
      </c>
      <c r="F357" s="53" t="s">
        <v>88</v>
      </c>
      <c r="G357" s="56">
        <v>1</v>
      </c>
      <c r="H357" s="56">
        <f t="shared" si="41"/>
        <v>66.27775</v>
      </c>
      <c r="I357" s="58">
        <v>78.25</v>
      </c>
      <c r="J357" s="58">
        <f t="shared" si="43"/>
        <v>84.63668675</v>
      </c>
      <c r="K357" s="58">
        <f t="shared" si="44"/>
        <v>84.63668675</v>
      </c>
      <c r="L357" s="1"/>
      <c r="M357" s="22">
        <f t="shared" si="45"/>
        <v>78.25</v>
      </c>
    </row>
    <row r="358" spans="1:13" s="17" customFormat="1" ht="19.5" customHeight="1" outlineLevel="1">
      <c r="A358" s="18"/>
      <c r="B358" s="53" t="s">
        <v>542</v>
      </c>
      <c r="C358" s="53"/>
      <c r="D358" s="53" t="s">
        <v>4</v>
      </c>
      <c r="E358" s="65" t="s">
        <v>534</v>
      </c>
      <c r="F358" s="53" t="s">
        <v>88</v>
      </c>
      <c r="G358" s="56">
        <v>1</v>
      </c>
      <c r="H358" s="56">
        <f aca="true" t="shared" si="46" ref="H358:H421">M358*0.847</f>
        <v>78.5169</v>
      </c>
      <c r="I358" s="58">
        <v>92.7</v>
      </c>
      <c r="J358" s="58">
        <f t="shared" si="43"/>
        <v>100.26608130000001</v>
      </c>
      <c r="K358" s="58">
        <f t="shared" si="44"/>
        <v>100.26608130000001</v>
      </c>
      <c r="L358" s="1"/>
      <c r="M358" s="22">
        <f t="shared" si="45"/>
        <v>92.7</v>
      </c>
    </row>
    <row r="359" spans="1:13" s="17" customFormat="1" ht="19.5" customHeight="1" outlineLevel="1">
      <c r="A359" s="18"/>
      <c r="B359" s="53" t="s">
        <v>543</v>
      </c>
      <c r="C359" s="53"/>
      <c r="D359" s="53" t="s">
        <v>4</v>
      </c>
      <c r="E359" s="65" t="s">
        <v>529</v>
      </c>
      <c r="F359" s="53" t="s">
        <v>105</v>
      </c>
      <c r="G359" s="56">
        <v>2</v>
      </c>
      <c r="H359" s="56">
        <f t="shared" si="46"/>
        <v>5.14976</v>
      </c>
      <c r="I359" s="58">
        <v>6.08</v>
      </c>
      <c r="J359" s="58">
        <f t="shared" si="43"/>
        <v>6.576243519999999</v>
      </c>
      <c r="K359" s="58">
        <f t="shared" si="44"/>
        <v>13.152487039999999</v>
      </c>
      <c r="L359" s="1"/>
      <c r="M359" s="22">
        <f t="shared" si="45"/>
        <v>6.08</v>
      </c>
    </row>
    <row r="360" spans="1:13" s="17" customFormat="1" ht="19.5" customHeight="1" outlineLevel="1">
      <c r="A360" s="18"/>
      <c r="B360" s="53" t="s">
        <v>544</v>
      </c>
      <c r="C360" s="53"/>
      <c r="D360" s="53" t="s">
        <v>4</v>
      </c>
      <c r="E360" s="65" t="s">
        <v>530</v>
      </c>
      <c r="F360" s="53" t="s">
        <v>88</v>
      </c>
      <c r="G360" s="56">
        <v>2</v>
      </c>
      <c r="H360" s="56">
        <f t="shared" si="46"/>
        <v>69.66575</v>
      </c>
      <c r="I360" s="58">
        <v>82.25</v>
      </c>
      <c r="J360" s="58">
        <f t="shared" si="43"/>
        <v>88.96316275000001</v>
      </c>
      <c r="K360" s="58">
        <f t="shared" si="44"/>
        <v>177.92632550000002</v>
      </c>
      <c r="L360" s="1"/>
      <c r="M360" s="22">
        <f t="shared" si="45"/>
        <v>82.25</v>
      </c>
    </row>
    <row r="361" spans="1:13" s="17" customFormat="1" ht="19.5" customHeight="1" outlineLevel="1">
      <c r="A361" s="18"/>
      <c r="B361" s="53" t="s">
        <v>545</v>
      </c>
      <c r="C361" s="53"/>
      <c r="D361" s="53" t="s">
        <v>4</v>
      </c>
      <c r="E361" s="65" t="s">
        <v>520</v>
      </c>
      <c r="F361" s="53" t="s">
        <v>88</v>
      </c>
      <c r="G361" s="56">
        <v>1</v>
      </c>
      <c r="H361" s="56">
        <f t="shared" si="46"/>
        <v>17.338089999999998</v>
      </c>
      <c r="I361" s="62">
        <v>20.47</v>
      </c>
      <c r="J361" s="58">
        <f t="shared" si="43"/>
        <v>22.140740929999996</v>
      </c>
      <c r="K361" s="58">
        <f t="shared" si="44"/>
        <v>22.140740929999996</v>
      </c>
      <c r="L361" s="1"/>
      <c r="M361" s="22">
        <f t="shared" si="45"/>
        <v>20.47</v>
      </c>
    </row>
    <row r="362" spans="1:13" s="17" customFormat="1" ht="19.5" customHeight="1" outlineLevel="1">
      <c r="A362" s="18"/>
      <c r="B362" s="53" t="s">
        <v>546</v>
      </c>
      <c r="C362" s="95"/>
      <c r="D362" s="95" t="s">
        <v>4</v>
      </c>
      <c r="E362" s="65" t="s">
        <v>521</v>
      </c>
      <c r="F362" s="53" t="s">
        <v>88</v>
      </c>
      <c r="G362" s="56">
        <v>1</v>
      </c>
      <c r="H362" s="56">
        <f t="shared" si="46"/>
        <v>17.338089999999998</v>
      </c>
      <c r="I362" s="62">
        <v>20.47</v>
      </c>
      <c r="J362" s="58">
        <f t="shared" si="43"/>
        <v>22.140740929999996</v>
      </c>
      <c r="K362" s="58">
        <f t="shared" si="44"/>
        <v>22.140740929999996</v>
      </c>
      <c r="L362" s="1"/>
      <c r="M362" s="22">
        <f t="shared" si="45"/>
        <v>20.47</v>
      </c>
    </row>
    <row r="363" spans="1:13" s="17" customFormat="1" ht="19.5" customHeight="1" outlineLevel="1">
      <c r="A363" s="18"/>
      <c r="B363" s="67"/>
      <c r="C363" s="68"/>
      <c r="D363" s="68"/>
      <c r="E363" s="68"/>
      <c r="F363" s="68"/>
      <c r="G363" s="68"/>
      <c r="H363" s="56"/>
      <c r="I363" s="69" t="s">
        <v>250</v>
      </c>
      <c r="J363" s="58"/>
      <c r="K363" s="158">
        <f>SUM(K342:K362)</f>
        <v>2065.7733119100003</v>
      </c>
      <c r="L363" s="1"/>
      <c r="M363" s="22" t="str">
        <f t="shared" si="45"/>
        <v>Subtotal </v>
      </c>
    </row>
    <row r="364" spans="1:13" s="17" customFormat="1" ht="19.5" customHeight="1">
      <c r="A364" s="18"/>
      <c r="B364" s="48"/>
      <c r="C364" s="48"/>
      <c r="D364" s="48"/>
      <c r="E364" s="49"/>
      <c r="F364" s="48"/>
      <c r="G364" s="50"/>
      <c r="H364" s="56">
        <f t="shared" si="46"/>
        <v>0</v>
      </c>
      <c r="I364" s="51"/>
      <c r="J364" s="58"/>
      <c r="K364" s="72"/>
      <c r="L364" s="1"/>
      <c r="M364" s="22">
        <f t="shared" si="45"/>
        <v>0</v>
      </c>
    </row>
    <row r="365" spans="1:13" s="17" customFormat="1" ht="19.5" customHeight="1">
      <c r="A365" s="128"/>
      <c r="B365" s="86">
        <v>17</v>
      </c>
      <c r="C365" s="86"/>
      <c r="D365" s="86"/>
      <c r="E365" s="87" t="s">
        <v>247</v>
      </c>
      <c r="F365" s="87"/>
      <c r="G365" s="129"/>
      <c r="H365" s="56">
        <f t="shared" si="46"/>
        <v>0</v>
      </c>
      <c r="I365" s="129"/>
      <c r="J365" s="131"/>
      <c r="K365" s="155">
        <f>K397</f>
        <v>17313.960763607207</v>
      </c>
      <c r="M365" s="22">
        <f t="shared" si="45"/>
        <v>0</v>
      </c>
    </row>
    <row r="366" spans="1:13" s="17" customFormat="1" ht="19.5" customHeight="1" outlineLevel="1">
      <c r="A366" s="18"/>
      <c r="B366" s="53" t="s">
        <v>24</v>
      </c>
      <c r="C366" s="53">
        <v>72553</v>
      </c>
      <c r="D366" s="53" t="s">
        <v>92</v>
      </c>
      <c r="E366" s="65" t="s">
        <v>793</v>
      </c>
      <c r="F366" s="53" t="s">
        <v>88</v>
      </c>
      <c r="G366" s="56">
        <v>5</v>
      </c>
      <c r="H366" s="56">
        <f t="shared" si="46"/>
        <v>93.22928999999999</v>
      </c>
      <c r="I366" s="58">
        <v>110.07</v>
      </c>
      <c r="J366" s="58">
        <f t="shared" si="43"/>
        <v>119.05380333</v>
      </c>
      <c r="K366" s="58">
        <f aca="true" t="shared" si="47" ref="K366:K396">SUM(G366*J366)</f>
        <v>595.2690166499999</v>
      </c>
      <c r="L366" s="1"/>
      <c r="M366" s="22">
        <f t="shared" si="45"/>
        <v>110.07</v>
      </c>
    </row>
    <row r="367" spans="1:13" ht="19.5" customHeight="1" outlineLevel="1">
      <c r="A367" s="18"/>
      <c r="B367" s="53" t="s">
        <v>73</v>
      </c>
      <c r="C367" s="53">
        <v>72554</v>
      </c>
      <c r="D367" s="53" t="s">
        <v>92</v>
      </c>
      <c r="E367" s="65" t="s">
        <v>794</v>
      </c>
      <c r="F367" s="53" t="s">
        <v>88</v>
      </c>
      <c r="G367" s="56">
        <v>1</v>
      </c>
      <c r="H367" s="56">
        <f t="shared" si="46"/>
        <v>313.97443</v>
      </c>
      <c r="I367" s="58">
        <v>370.69</v>
      </c>
      <c r="J367" s="58">
        <f t="shared" si="43"/>
        <v>400.94534710999994</v>
      </c>
      <c r="K367" s="58">
        <f t="shared" si="47"/>
        <v>400.94534710999994</v>
      </c>
      <c r="M367" s="22">
        <f t="shared" si="45"/>
        <v>370.69</v>
      </c>
    </row>
    <row r="368" spans="1:13" ht="19.5" customHeight="1" outlineLevel="1">
      <c r="A368" s="18"/>
      <c r="B368" s="53" t="s">
        <v>74</v>
      </c>
      <c r="C368" s="53">
        <v>72297</v>
      </c>
      <c r="D368" s="53" t="s">
        <v>92</v>
      </c>
      <c r="E368" s="65" t="s">
        <v>795</v>
      </c>
      <c r="F368" s="53" t="s">
        <v>88</v>
      </c>
      <c r="G368" s="56">
        <v>2</v>
      </c>
      <c r="H368" s="56">
        <f t="shared" si="46"/>
        <v>27.629139999999996</v>
      </c>
      <c r="I368" s="58">
        <v>32.62</v>
      </c>
      <c r="J368" s="58">
        <f t="shared" si="43"/>
        <v>35.28241178</v>
      </c>
      <c r="K368" s="58">
        <f t="shared" si="47"/>
        <v>70.56482356</v>
      </c>
      <c r="M368" s="22">
        <f t="shared" si="45"/>
        <v>32.62</v>
      </c>
    </row>
    <row r="369" spans="1:13" ht="19.5" customHeight="1" outlineLevel="1">
      <c r="A369" s="18"/>
      <c r="B369" s="53" t="s">
        <v>197</v>
      </c>
      <c r="C369" s="53">
        <v>72297</v>
      </c>
      <c r="D369" s="53" t="s">
        <v>92</v>
      </c>
      <c r="E369" s="65" t="s">
        <v>796</v>
      </c>
      <c r="F369" s="53" t="s">
        <v>88</v>
      </c>
      <c r="G369" s="56">
        <v>10</v>
      </c>
      <c r="H369" s="56">
        <f t="shared" si="46"/>
        <v>27.629139999999996</v>
      </c>
      <c r="I369" s="58">
        <v>32.62</v>
      </c>
      <c r="J369" s="58">
        <f t="shared" si="43"/>
        <v>35.28241178</v>
      </c>
      <c r="K369" s="58">
        <f t="shared" si="47"/>
        <v>352.82411779999995</v>
      </c>
      <c r="M369" s="22">
        <f t="shared" si="45"/>
        <v>32.62</v>
      </c>
    </row>
    <row r="370" spans="1:13" s="17" customFormat="1" ht="19.5" customHeight="1" outlineLevel="1">
      <c r="A370" s="18"/>
      <c r="B370" s="53" t="s">
        <v>198</v>
      </c>
      <c r="C370" s="53" t="s">
        <v>439</v>
      </c>
      <c r="D370" s="53" t="s">
        <v>92</v>
      </c>
      <c r="E370" s="65" t="s">
        <v>878</v>
      </c>
      <c r="F370" s="53" t="s">
        <v>88</v>
      </c>
      <c r="G370" s="56">
        <v>1</v>
      </c>
      <c r="H370" s="56">
        <f t="shared" si="46"/>
        <v>96.29543</v>
      </c>
      <c r="I370" s="58">
        <v>113.69</v>
      </c>
      <c r="J370" s="58">
        <f t="shared" si="43"/>
        <v>122.96926410999998</v>
      </c>
      <c r="K370" s="58">
        <f t="shared" si="47"/>
        <v>122.96926410999998</v>
      </c>
      <c r="L370" s="1"/>
      <c r="M370" s="22">
        <f t="shared" si="45"/>
        <v>113.69</v>
      </c>
    </row>
    <row r="371" spans="1:13" s="17" customFormat="1" ht="19.5" customHeight="1" outlineLevel="1">
      <c r="A371" s="18"/>
      <c r="B371" s="53" t="s">
        <v>199</v>
      </c>
      <c r="C371" s="53">
        <v>72677</v>
      </c>
      <c r="D371" s="53" t="s">
        <v>92</v>
      </c>
      <c r="E371" s="65" t="s">
        <v>797</v>
      </c>
      <c r="F371" s="53" t="s">
        <v>88</v>
      </c>
      <c r="G371" s="56">
        <v>11</v>
      </c>
      <c r="H371" s="56">
        <f t="shared" si="46"/>
        <v>31.017139999999998</v>
      </c>
      <c r="I371" s="58">
        <v>36.62</v>
      </c>
      <c r="J371" s="58">
        <f t="shared" si="43"/>
        <v>39.608887779999996</v>
      </c>
      <c r="K371" s="58">
        <f t="shared" si="47"/>
        <v>435.69776557999995</v>
      </c>
      <c r="L371" s="1"/>
      <c r="M371" s="22">
        <f t="shared" si="45"/>
        <v>36.62</v>
      </c>
    </row>
    <row r="372" spans="1:13" s="17" customFormat="1" ht="19.5" customHeight="1" outlineLevel="1">
      <c r="A372" s="18"/>
      <c r="B372" s="53" t="s">
        <v>314</v>
      </c>
      <c r="C372" s="53" t="s">
        <v>439</v>
      </c>
      <c r="D372" s="53" t="s">
        <v>92</v>
      </c>
      <c r="E372" s="65" t="s">
        <v>798</v>
      </c>
      <c r="F372" s="53" t="s">
        <v>88</v>
      </c>
      <c r="G372" s="56">
        <v>2</v>
      </c>
      <c r="H372" s="56">
        <f t="shared" si="46"/>
        <v>96.29543</v>
      </c>
      <c r="I372" s="58">
        <v>113.69</v>
      </c>
      <c r="J372" s="58">
        <f t="shared" si="43"/>
        <v>122.96926410999998</v>
      </c>
      <c r="K372" s="58">
        <f t="shared" si="47"/>
        <v>245.93852821999997</v>
      </c>
      <c r="L372" s="1"/>
      <c r="M372" s="22">
        <f t="shared" si="45"/>
        <v>113.69</v>
      </c>
    </row>
    <row r="373" spans="1:13" s="17" customFormat="1" ht="19.5" customHeight="1" outlineLevel="1">
      <c r="A373" s="18"/>
      <c r="B373" s="53" t="s">
        <v>315</v>
      </c>
      <c r="C373" s="53">
        <v>72715</v>
      </c>
      <c r="D373" s="53" t="s">
        <v>92</v>
      </c>
      <c r="E373" s="65" t="s">
        <v>799</v>
      </c>
      <c r="F373" s="53" t="s">
        <v>105</v>
      </c>
      <c r="G373" s="56">
        <v>61.56</v>
      </c>
      <c r="H373" s="56">
        <f t="shared" si="46"/>
        <v>67.53131</v>
      </c>
      <c r="I373" s="58">
        <v>79.73</v>
      </c>
      <c r="J373" s="58">
        <f t="shared" si="43"/>
        <v>86.23748287000001</v>
      </c>
      <c r="K373" s="58">
        <f t="shared" si="47"/>
        <v>5308.779445477201</v>
      </c>
      <c r="L373" s="1"/>
      <c r="M373" s="22">
        <f t="shared" si="45"/>
        <v>79.73</v>
      </c>
    </row>
    <row r="374" spans="1:13" s="17" customFormat="1" ht="19.5" customHeight="1" outlineLevel="1">
      <c r="A374" s="18"/>
      <c r="B374" s="53" t="s">
        <v>467</v>
      </c>
      <c r="C374" s="88"/>
      <c r="D374" s="53" t="s">
        <v>4</v>
      </c>
      <c r="E374" s="65" t="s">
        <v>800</v>
      </c>
      <c r="F374" s="53" t="s">
        <v>88</v>
      </c>
      <c r="G374" s="56">
        <v>3</v>
      </c>
      <c r="H374" s="56">
        <f t="shared" si="46"/>
        <v>36.86144</v>
      </c>
      <c r="I374" s="58">
        <v>43.52</v>
      </c>
      <c r="J374" s="58">
        <f t="shared" si="43"/>
        <v>47.07205888</v>
      </c>
      <c r="K374" s="58">
        <f t="shared" si="47"/>
        <v>141.21617664000001</v>
      </c>
      <c r="L374" s="1"/>
      <c r="M374" s="22">
        <f t="shared" si="45"/>
        <v>43.52</v>
      </c>
    </row>
    <row r="375" spans="1:13" s="17" customFormat="1" ht="19.5" customHeight="1" outlineLevel="1">
      <c r="A375" s="18"/>
      <c r="B375" s="53" t="s">
        <v>468</v>
      </c>
      <c r="C375" s="88"/>
      <c r="D375" s="53" t="s">
        <v>4</v>
      </c>
      <c r="E375" s="65" t="s">
        <v>960</v>
      </c>
      <c r="F375" s="53" t="s">
        <v>88</v>
      </c>
      <c r="G375" s="56">
        <v>2</v>
      </c>
      <c r="H375" s="56">
        <f t="shared" si="46"/>
        <v>170.42487</v>
      </c>
      <c r="I375" s="58">
        <v>201.21</v>
      </c>
      <c r="J375" s="58">
        <f t="shared" si="43"/>
        <v>217.63255899</v>
      </c>
      <c r="K375" s="58">
        <f t="shared" si="47"/>
        <v>435.26511798</v>
      </c>
      <c r="L375" s="1"/>
      <c r="M375" s="22">
        <f t="shared" si="45"/>
        <v>201.21</v>
      </c>
    </row>
    <row r="376" spans="1:13" s="17" customFormat="1" ht="32.25" customHeight="1" outlineLevel="1">
      <c r="A376" s="18"/>
      <c r="B376" s="53" t="s">
        <v>469</v>
      </c>
      <c r="C376" s="88"/>
      <c r="D376" s="53" t="s">
        <v>4</v>
      </c>
      <c r="E376" s="65" t="s">
        <v>801</v>
      </c>
      <c r="F376" s="53" t="s">
        <v>88</v>
      </c>
      <c r="G376" s="56">
        <v>2</v>
      </c>
      <c r="H376" s="56">
        <f t="shared" si="46"/>
        <v>7.60606</v>
      </c>
      <c r="I376" s="58">
        <v>8.98</v>
      </c>
      <c r="J376" s="58">
        <f t="shared" si="43"/>
        <v>9.71293862</v>
      </c>
      <c r="K376" s="58">
        <f t="shared" si="47"/>
        <v>19.42587724</v>
      </c>
      <c r="L376" s="1"/>
      <c r="M376" s="22">
        <f t="shared" si="45"/>
        <v>8.98</v>
      </c>
    </row>
    <row r="377" spans="1:13" s="17" customFormat="1" ht="19.5" customHeight="1" outlineLevel="1">
      <c r="A377" s="18"/>
      <c r="B377" s="53" t="s">
        <v>470</v>
      </c>
      <c r="C377" s="88"/>
      <c r="D377" s="53" t="s">
        <v>4</v>
      </c>
      <c r="E377" s="65" t="s">
        <v>802</v>
      </c>
      <c r="F377" s="53" t="s">
        <v>88</v>
      </c>
      <c r="G377" s="56">
        <v>2</v>
      </c>
      <c r="H377" s="56">
        <f t="shared" si="46"/>
        <v>25.401529999999998</v>
      </c>
      <c r="I377" s="58">
        <v>29.99</v>
      </c>
      <c r="J377" s="58">
        <f t="shared" si="43"/>
        <v>32.43775381</v>
      </c>
      <c r="K377" s="58">
        <f t="shared" si="47"/>
        <v>64.87550762</v>
      </c>
      <c r="L377" s="1"/>
      <c r="M377" s="22">
        <f t="shared" si="45"/>
        <v>29.99</v>
      </c>
    </row>
    <row r="378" spans="1:13" s="17" customFormat="1" ht="19.5" customHeight="1" outlineLevel="1">
      <c r="A378" s="18"/>
      <c r="B378" s="53" t="s">
        <v>471</v>
      </c>
      <c r="C378" s="88"/>
      <c r="D378" s="53" t="s">
        <v>4</v>
      </c>
      <c r="E378" s="65" t="s">
        <v>949</v>
      </c>
      <c r="F378" s="53" t="s">
        <v>88</v>
      </c>
      <c r="G378" s="56">
        <v>4</v>
      </c>
      <c r="H378" s="56">
        <f t="shared" si="46"/>
        <v>232.56925999999999</v>
      </c>
      <c r="I378" s="58">
        <v>274.58</v>
      </c>
      <c r="J378" s="58">
        <f t="shared" si="43"/>
        <v>296.99094501999997</v>
      </c>
      <c r="K378" s="58">
        <f t="shared" si="47"/>
        <v>1187.9637800799999</v>
      </c>
      <c r="L378" s="1"/>
      <c r="M378" s="22">
        <f t="shared" si="45"/>
        <v>274.58</v>
      </c>
    </row>
    <row r="379" spans="1:13" s="17" customFormat="1" ht="19.5" customHeight="1" outlineLevel="1">
      <c r="A379" s="18"/>
      <c r="B379" s="53" t="s">
        <v>472</v>
      </c>
      <c r="C379" s="53">
        <v>72677</v>
      </c>
      <c r="D379" s="53" t="s">
        <v>92</v>
      </c>
      <c r="E379" s="65" t="s">
        <v>803</v>
      </c>
      <c r="F379" s="53" t="s">
        <v>88</v>
      </c>
      <c r="G379" s="56">
        <v>2</v>
      </c>
      <c r="H379" s="56">
        <f t="shared" si="46"/>
        <v>31.017139999999998</v>
      </c>
      <c r="I379" s="58">
        <v>36.62</v>
      </c>
      <c r="J379" s="58">
        <f t="shared" si="43"/>
        <v>39.608887779999996</v>
      </c>
      <c r="K379" s="58">
        <f t="shared" si="47"/>
        <v>79.21777555999999</v>
      </c>
      <c r="L379" s="1"/>
      <c r="M379" s="22">
        <f t="shared" si="45"/>
        <v>36.62</v>
      </c>
    </row>
    <row r="380" spans="1:13" s="17" customFormat="1" ht="19.5" customHeight="1" outlineLevel="1">
      <c r="A380" s="18"/>
      <c r="B380" s="53" t="s">
        <v>473</v>
      </c>
      <c r="C380" s="53"/>
      <c r="D380" s="53" t="s">
        <v>4</v>
      </c>
      <c r="E380" s="65" t="s">
        <v>961</v>
      </c>
      <c r="F380" s="53" t="s">
        <v>88</v>
      </c>
      <c r="G380" s="56">
        <v>4</v>
      </c>
      <c r="H380" s="56">
        <f t="shared" si="46"/>
        <v>88.29975</v>
      </c>
      <c r="I380" s="58">
        <v>104.25</v>
      </c>
      <c r="J380" s="58">
        <f t="shared" si="43"/>
        <v>112.75878075</v>
      </c>
      <c r="K380" s="58">
        <f t="shared" si="47"/>
        <v>451.035123</v>
      </c>
      <c r="L380" s="1"/>
      <c r="M380" s="22">
        <f t="shared" si="45"/>
        <v>104.25</v>
      </c>
    </row>
    <row r="381" spans="1:13" s="17" customFormat="1" ht="19.5" customHeight="1" outlineLevel="1">
      <c r="A381" s="18"/>
      <c r="B381" s="53" t="s">
        <v>474</v>
      </c>
      <c r="C381" s="88"/>
      <c r="D381" s="53" t="s">
        <v>4</v>
      </c>
      <c r="E381" s="65" t="s">
        <v>804</v>
      </c>
      <c r="F381" s="53" t="s">
        <v>88</v>
      </c>
      <c r="G381" s="56">
        <v>2</v>
      </c>
      <c r="H381" s="56">
        <f t="shared" si="46"/>
        <v>28.332150000000002</v>
      </c>
      <c r="I381" s="58">
        <v>33.45</v>
      </c>
      <c r="J381" s="58">
        <f t="shared" si="43"/>
        <v>36.18015555</v>
      </c>
      <c r="K381" s="58">
        <f t="shared" si="47"/>
        <v>72.3603111</v>
      </c>
      <c r="L381" s="1"/>
      <c r="M381" s="22">
        <f t="shared" si="45"/>
        <v>33.45</v>
      </c>
    </row>
    <row r="382" spans="1:13" s="17" customFormat="1" ht="19.5" customHeight="1" outlineLevel="1">
      <c r="A382" s="18"/>
      <c r="B382" s="53" t="s">
        <v>475</v>
      </c>
      <c r="C382" s="88"/>
      <c r="D382" s="53" t="s">
        <v>4</v>
      </c>
      <c r="E382" s="65" t="s">
        <v>805</v>
      </c>
      <c r="F382" s="53" t="s">
        <v>88</v>
      </c>
      <c r="G382" s="56">
        <v>2</v>
      </c>
      <c r="H382" s="56">
        <f t="shared" si="46"/>
        <v>77.92399999999999</v>
      </c>
      <c r="I382" s="58">
        <v>92</v>
      </c>
      <c r="J382" s="58">
        <f t="shared" si="43"/>
        <v>99.50894799999999</v>
      </c>
      <c r="K382" s="58">
        <f t="shared" si="47"/>
        <v>199.01789599999998</v>
      </c>
      <c r="L382" s="1"/>
      <c r="M382" s="22">
        <f t="shared" si="45"/>
        <v>92</v>
      </c>
    </row>
    <row r="383" spans="1:13" s="17" customFormat="1" ht="19.5" customHeight="1" outlineLevel="1">
      <c r="A383" s="18"/>
      <c r="B383" s="53" t="s">
        <v>476</v>
      </c>
      <c r="C383" s="61"/>
      <c r="D383" s="53" t="s">
        <v>4</v>
      </c>
      <c r="E383" s="65" t="s">
        <v>877</v>
      </c>
      <c r="F383" s="53" t="s">
        <v>88</v>
      </c>
      <c r="G383" s="56">
        <v>1</v>
      </c>
      <c r="H383" s="56">
        <f t="shared" si="46"/>
        <v>77.92399999999999</v>
      </c>
      <c r="I383" s="58">
        <v>92</v>
      </c>
      <c r="J383" s="58">
        <f t="shared" si="43"/>
        <v>99.50894799999999</v>
      </c>
      <c r="K383" s="58">
        <f t="shared" si="47"/>
        <v>99.50894799999999</v>
      </c>
      <c r="L383" s="1"/>
      <c r="M383" s="22">
        <f t="shared" si="45"/>
        <v>92</v>
      </c>
    </row>
    <row r="384" spans="1:13" s="17" customFormat="1" ht="19.5" customHeight="1" outlineLevel="1">
      <c r="A384" s="18"/>
      <c r="B384" s="53" t="s">
        <v>477</v>
      </c>
      <c r="C384" s="61"/>
      <c r="D384" s="53" t="s">
        <v>4</v>
      </c>
      <c r="E384" s="65" t="s">
        <v>806</v>
      </c>
      <c r="F384" s="53" t="s">
        <v>88</v>
      </c>
      <c r="G384" s="56">
        <v>2</v>
      </c>
      <c r="H384" s="56">
        <f t="shared" si="46"/>
        <v>77.92399999999999</v>
      </c>
      <c r="I384" s="58">
        <v>92</v>
      </c>
      <c r="J384" s="58">
        <f t="shared" si="43"/>
        <v>99.50894799999999</v>
      </c>
      <c r="K384" s="58">
        <f t="shared" si="47"/>
        <v>199.01789599999998</v>
      </c>
      <c r="L384" s="1"/>
      <c r="M384" s="22">
        <f t="shared" si="45"/>
        <v>92</v>
      </c>
    </row>
    <row r="385" spans="1:13" s="17" customFormat="1" ht="19.5" customHeight="1" outlineLevel="1">
      <c r="A385" s="18"/>
      <c r="B385" s="53" t="s">
        <v>478</v>
      </c>
      <c r="C385" s="61"/>
      <c r="D385" s="53" t="s">
        <v>4</v>
      </c>
      <c r="E385" s="65" t="s">
        <v>876</v>
      </c>
      <c r="F385" s="53" t="s">
        <v>88</v>
      </c>
      <c r="G385" s="56">
        <v>1</v>
      </c>
      <c r="H385" s="56">
        <f t="shared" si="46"/>
        <v>77.92399999999999</v>
      </c>
      <c r="I385" s="58">
        <v>92</v>
      </c>
      <c r="J385" s="58">
        <f t="shared" si="43"/>
        <v>99.50894799999999</v>
      </c>
      <c r="K385" s="58">
        <f t="shared" si="47"/>
        <v>99.50894799999999</v>
      </c>
      <c r="L385" s="1"/>
      <c r="M385" s="22">
        <f t="shared" si="45"/>
        <v>92</v>
      </c>
    </row>
    <row r="386" spans="1:13" s="17" customFormat="1" ht="19.5" customHeight="1" outlineLevel="1">
      <c r="A386" s="18"/>
      <c r="B386" s="53" t="s">
        <v>479</v>
      </c>
      <c r="C386" s="53">
        <v>84798</v>
      </c>
      <c r="D386" s="53" t="s">
        <v>92</v>
      </c>
      <c r="E386" s="65" t="s">
        <v>934</v>
      </c>
      <c r="F386" s="53" t="s">
        <v>88</v>
      </c>
      <c r="G386" s="56">
        <v>1</v>
      </c>
      <c r="H386" s="56">
        <f t="shared" si="46"/>
        <v>205.00788</v>
      </c>
      <c r="I386" s="58">
        <v>242.04</v>
      </c>
      <c r="J386" s="58">
        <f t="shared" si="43"/>
        <v>261.79506276</v>
      </c>
      <c r="K386" s="58">
        <f t="shared" si="47"/>
        <v>261.79506276</v>
      </c>
      <c r="L386" s="1"/>
      <c r="M386" s="22">
        <f t="shared" si="45"/>
        <v>242.04</v>
      </c>
    </row>
    <row r="387" spans="1:13" s="17" customFormat="1" ht="19.5" customHeight="1" outlineLevel="1">
      <c r="A387" s="18"/>
      <c r="B387" s="53" t="s">
        <v>480</v>
      </c>
      <c r="C387" s="88"/>
      <c r="D387" s="53" t="s">
        <v>4</v>
      </c>
      <c r="E387" s="65" t="s">
        <v>807</v>
      </c>
      <c r="F387" s="53" t="s">
        <v>88</v>
      </c>
      <c r="G387" s="56">
        <v>5</v>
      </c>
      <c r="H387" s="56">
        <f t="shared" si="46"/>
        <v>139.3315</v>
      </c>
      <c r="I387" s="58">
        <v>164.5</v>
      </c>
      <c r="J387" s="58">
        <f t="shared" si="43"/>
        <v>177.92632550000002</v>
      </c>
      <c r="K387" s="58">
        <f t="shared" si="47"/>
        <v>889.6316275000001</v>
      </c>
      <c r="L387" s="1"/>
      <c r="M387" s="22">
        <f t="shared" si="45"/>
        <v>164.5</v>
      </c>
    </row>
    <row r="388" spans="1:13" s="17" customFormat="1" ht="19.5" customHeight="1" outlineLevel="1">
      <c r="A388" s="18"/>
      <c r="B388" s="53" t="s">
        <v>481</v>
      </c>
      <c r="C388" s="53" t="s">
        <v>441</v>
      </c>
      <c r="D388" s="53" t="s">
        <v>92</v>
      </c>
      <c r="E388" s="65" t="s">
        <v>808</v>
      </c>
      <c r="F388" s="53" t="s">
        <v>88</v>
      </c>
      <c r="G388" s="56">
        <v>2</v>
      </c>
      <c r="H388" s="56">
        <f t="shared" si="46"/>
        <v>175.6678</v>
      </c>
      <c r="I388" s="58">
        <v>207.4</v>
      </c>
      <c r="J388" s="58">
        <f t="shared" si="43"/>
        <v>224.32778059999998</v>
      </c>
      <c r="K388" s="58">
        <f t="shared" si="47"/>
        <v>448.65556119999997</v>
      </c>
      <c r="L388" s="1"/>
      <c r="M388" s="22">
        <f t="shared" si="45"/>
        <v>207.4</v>
      </c>
    </row>
    <row r="389" spans="1:13" s="17" customFormat="1" ht="19.5" customHeight="1" outlineLevel="1">
      <c r="A389" s="18"/>
      <c r="B389" s="53" t="s">
        <v>482</v>
      </c>
      <c r="C389" s="95" t="s">
        <v>1017</v>
      </c>
      <c r="D389" s="95" t="s">
        <v>114</v>
      </c>
      <c r="E389" s="65" t="s">
        <v>492</v>
      </c>
      <c r="F389" s="53" t="s">
        <v>88</v>
      </c>
      <c r="G389" s="56">
        <v>20</v>
      </c>
      <c r="H389" s="56">
        <f t="shared" si="46"/>
        <v>55.935880000000004</v>
      </c>
      <c r="I389" s="58">
        <v>66.04</v>
      </c>
      <c r="J389" s="58">
        <f t="shared" si="43"/>
        <v>71.43011876</v>
      </c>
      <c r="K389" s="58">
        <f t="shared" si="47"/>
        <v>1428.6023752</v>
      </c>
      <c r="L389" s="1"/>
      <c r="M389" s="22">
        <f t="shared" si="45"/>
        <v>66.04</v>
      </c>
    </row>
    <row r="390" spans="1:13" s="17" customFormat="1" ht="19.5" customHeight="1" outlineLevel="1">
      <c r="A390" s="18"/>
      <c r="B390" s="53" t="s">
        <v>483</v>
      </c>
      <c r="C390" s="94">
        <v>72947</v>
      </c>
      <c r="D390" s="95" t="s">
        <v>92</v>
      </c>
      <c r="E390" s="65" t="s">
        <v>549</v>
      </c>
      <c r="F390" s="53" t="s">
        <v>93</v>
      </c>
      <c r="G390" s="56">
        <v>6</v>
      </c>
      <c r="H390" s="56">
        <f t="shared" si="46"/>
        <v>13.74681</v>
      </c>
      <c r="I390" s="58">
        <v>16.23</v>
      </c>
      <c r="J390" s="58">
        <f t="shared" si="43"/>
        <v>17.55467637</v>
      </c>
      <c r="K390" s="58">
        <f t="shared" si="47"/>
        <v>105.32805822</v>
      </c>
      <c r="L390" s="1"/>
      <c r="M390" s="22">
        <f t="shared" si="45"/>
        <v>16.23</v>
      </c>
    </row>
    <row r="391" spans="1:13" s="17" customFormat="1" ht="19.5" customHeight="1" outlineLevel="1">
      <c r="A391" s="18"/>
      <c r="B391" s="53" t="s">
        <v>484</v>
      </c>
      <c r="C391" s="94">
        <v>72947</v>
      </c>
      <c r="D391" s="95" t="s">
        <v>92</v>
      </c>
      <c r="E391" s="65" t="s">
        <v>165</v>
      </c>
      <c r="F391" s="53" t="s">
        <v>93</v>
      </c>
      <c r="G391" s="56">
        <v>2</v>
      </c>
      <c r="H391" s="56">
        <f t="shared" si="46"/>
        <v>13.74681</v>
      </c>
      <c r="I391" s="58">
        <v>16.23</v>
      </c>
      <c r="J391" s="58">
        <f t="shared" si="43"/>
        <v>17.55467637</v>
      </c>
      <c r="K391" s="58">
        <f t="shared" si="47"/>
        <v>35.10935274</v>
      </c>
      <c r="L391" s="1"/>
      <c r="M391" s="22">
        <f t="shared" si="45"/>
        <v>16.23</v>
      </c>
    </row>
    <row r="392" spans="1:13" s="17" customFormat="1" ht="19.5" customHeight="1" outlineLevel="1">
      <c r="A392" s="18"/>
      <c r="B392" s="53" t="s">
        <v>485</v>
      </c>
      <c r="C392" s="73"/>
      <c r="D392" s="73" t="s">
        <v>4</v>
      </c>
      <c r="E392" s="65" t="s">
        <v>875</v>
      </c>
      <c r="F392" s="53" t="s">
        <v>88</v>
      </c>
      <c r="G392" s="56">
        <v>2</v>
      </c>
      <c r="H392" s="56">
        <f t="shared" si="46"/>
        <v>1264.21526</v>
      </c>
      <c r="I392" s="58">
        <v>1492.58</v>
      </c>
      <c r="J392" s="58">
        <f t="shared" si="43"/>
        <v>1614.40288702</v>
      </c>
      <c r="K392" s="58">
        <f t="shared" si="47"/>
        <v>3228.80577404</v>
      </c>
      <c r="L392" s="1"/>
      <c r="M392" s="22">
        <f t="shared" si="45"/>
        <v>1492.58</v>
      </c>
    </row>
    <row r="393" spans="1:13" s="17" customFormat="1" ht="19.5" customHeight="1" outlineLevel="1">
      <c r="A393" s="18"/>
      <c r="B393" s="53" t="s">
        <v>486</v>
      </c>
      <c r="C393" s="95" t="s">
        <v>922</v>
      </c>
      <c r="D393" s="83" t="s">
        <v>114</v>
      </c>
      <c r="E393" s="65" t="s">
        <v>935</v>
      </c>
      <c r="F393" s="53" t="s">
        <v>88</v>
      </c>
      <c r="G393" s="56">
        <v>2</v>
      </c>
      <c r="H393" s="56">
        <f t="shared" si="46"/>
        <v>10.35881</v>
      </c>
      <c r="I393" s="58">
        <v>12.23</v>
      </c>
      <c r="J393" s="58">
        <f t="shared" si="43"/>
        <v>13.22820037</v>
      </c>
      <c r="K393" s="58">
        <f t="shared" si="47"/>
        <v>26.45640074</v>
      </c>
      <c r="L393" s="1"/>
      <c r="M393" s="22">
        <f t="shared" si="45"/>
        <v>12.23</v>
      </c>
    </row>
    <row r="394" spans="1:13" s="17" customFormat="1" ht="19.5" customHeight="1" outlineLevel="1">
      <c r="A394" s="18"/>
      <c r="B394" s="53" t="s">
        <v>879</v>
      </c>
      <c r="C394" s="95" t="s">
        <v>923</v>
      </c>
      <c r="D394" s="83" t="s">
        <v>114</v>
      </c>
      <c r="E394" s="65" t="s">
        <v>936</v>
      </c>
      <c r="F394" s="53" t="s">
        <v>88</v>
      </c>
      <c r="G394" s="56">
        <v>11</v>
      </c>
      <c r="H394" s="56">
        <f t="shared" si="46"/>
        <v>12.798169999999999</v>
      </c>
      <c r="I394" s="58">
        <v>15.11</v>
      </c>
      <c r="J394" s="58">
        <f t="shared" si="43"/>
        <v>16.343263089999997</v>
      </c>
      <c r="K394" s="58">
        <f t="shared" si="47"/>
        <v>179.77589398999996</v>
      </c>
      <c r="L394" s="1"/>
      <c r="M394" s="22">
        <f t="shared" si="45"/>
        <v>15.11</v>
      </c>
    </row>
    <row r="395" spans="1:13" s="17" customFormat="1" ht="19.5" customHeight="1" outlineLevel="1">
      <c r="A395" s="18"/>
      <c r="B395" s="53" t="s">
        <v>880</v>
      </c>
      <c r="C395" s="95" t="s">
        <v>923</v>
      </c>
      <c r="D395" s="83" t="s">
        <v>114</v>
      </c>
      <c r="E395" s="65" t="s">
        <v>937</v>
      </c>
      <c r="F395" s="53" t="s">
        <v>88</v>
      </c>
      <c r="G395" s="56">
        <v>3</v>
      </c>
      <c r="H395" s="56">
        <f t="shared" si="46"/>
        <v>12.798169999999999</v>
      </c>
      <c r="I395" s="58">
        <v>15.11</v>
      </c>
      <c r="J395" s="58">
        <f t="shared" si="43"/>
        <v>16.343263089999997</v>
      </c>
      <c r="K395" s="58">
        <f t="shared" si="47"/>
        <v>49.029789269999995</v>
      </c>
      <c r="L395" s="1"/>
      <c r="M395" s="22">
        <f t="shared" si="45"/>
        <v>15.11</v>
      </c>
    </row>
    <row r="396" spans="1:13" s="17" customFormat="1" ht="19.5" customHeight="1" outlineLevel="1">
      <c r="A396" s="18"/>
      <c r="B396" s="53" t="s">
        <v>962</v>
      </c>
      <c r="C396" s="95" t="s">
        <v>922</v>
      </c>
      <c r="D396" s="83" t="s">
        <v>114</v>
      </c>
      <c r="E396" s="65" t="s">
        <v>938</v>
      </c>
      <c r="F396" s="53" t="s">
        <v>88</v>
      </c>
      <c r="G396" s="56">
        <v>6</v>
      </c>
      <c r="H396" s="56">
        <f t="shared" si="46"/>
        <v>10.35881</v>
      </c>
      <c r="I396" s="58">
        <v>12.23</v>
      </c>
      <c r="J396" s="58">
        <f t="shared" si="43"/>
        <v>13.22820037</v>
      </c>
      <c r="K396" s="58">
        <f t="shared" si="47"/>
        <v>79.36920222</v>
      </c>
      <c r="L396" s="1"/>
      <c r="M396" s="22">
        <f t="shared" si="45"/>
        <v>12.23</v>
      </c>
    </row>
    <row r="397" spans="1:13" s="17" customFormat="1" ht="19.5" customHeight="1" outlineLevel="1">
      <c r="A397" s="18"/>
      <c r="B397" s="67"/>
      <c r="C397" s="68"/>
      <c r="D397" s="68"/>
      <c r="E397" s="68"/>
      <c r="F397" s="68"/>
      <c r="G397" s="68"/>
      <c r="H397" s="56"/>
      <c r="I397" s="69" t="s">
        <v>250</v>
      </c>
      <c r="J397" s="58"/>
      <c r="K397" s="158">
        <f>SUM(K366:K396)</f>
        <v>17313.960763607207</v>
      </c>
      <c r="L397" s="1"/>
      <c r="M397" s="22" t="str">
        <f t="shared" si="45"/>
        <v>Subtotal </v>
      </c>
    </row>
    <row r="398" spans="1:13" s="17" customFormat="1" ht="19.5" customHeight="1">
      <c r="A398" s="18"/>
      <c r="B398" s="48"/>
      <c r="C398" s="48"/>
      <c r="D398" s="48"/>
      <c r="E398" s="49"/>
      <c r="F398" s="48"/>
      <c r="G398" s="50"/>
      <c r="H398" s="56">
        <f t="shared" si="46"/>
        <v>0</v>
      </c>
      <c r="I398" s="51"/>
      <c r="J398" s="58"/>
      <c r="K398" s="72"/>
      <c r="L398" s="1"/>
      <c r="M398" s="22">
        <f t="shared" si="45"/>
        <v>0</v>
      </c>
    </row>
    <row r="399" spans="1:13" s="17" customFormat="1" ht="19.5" customHeight="1">
      <c r="A399" s="128"/>
      <c r="B399" s="86">
        <v>18</v>
      </c>
      <c r="C399" s="86"/>
      <c r="D399" s="86"/>
      <c r="E399" s="87" t="s">
        <v>842</v>
      </c>
      <c r="F399" s="87"/>
      <c r="G399" s="129"/>
      <c r="H399" s="56">
        <f t="shared" si="46"/>
        <v>0</v>
      </c>
      <c r="I399" s="129"/>
      <c r="J399" s="131"/>
      <c r="K399" s="155">
        <f>K454</f>
        <v>71851.879864765</v>
      </c>
      <c r="M399" s="22">
        <f t="shared" si="45"/>
        <v>0</v>
      </c>
    </row>
    <row r="400" spans="1:13" s="17" customFormat="1" ht="19.5" customHeight="1" outlineLevel="1">
      <c r="A400" s="18"/>
      <c r="B400" s="96"/>
      <c r="C400" s="96"/>
      <c r="D400" s="96"/>
      <c r="E400" s="97" t="s">
        <v>36</v>
      </c>
      <c r="F400" s="88"/>
      <c r="G400" s="89"/>
      <c r="H400" s="56">
        <f t="shared" si="46"/>
        <v>0</v>
      </c>
      <c r="I400" s="56"/>
      <c r="J400" s="58"/>
      <c r="K400" s="58"/>
      <c r="L400" s="1"/>
      <c r="M400" s="22">
        <f t="shared" si="45"/>
        <v>0</v>
      </c>
    </row>
    <row r="401" spans="1:13" ht="42.75" outlineLevel="1">
      <c r="A401" s="18"/>
      <c r="B401" s="83" t="s">
        <v>316</v>
      </c>
      <c r="C401" s="73" t="s">
        <v>436</v>
      </c>
      <c r="D401" s="73" t="s">
        <v>92</v>
      </c>
      <c r="E401" s="65" t="s">
        <v>809</v>
      </c>
      <c r="F401" s="90" t="s">
        <v>88</v>
      </c>
      <c r="G401" s="56">
        <v>3</v>
      </c>
      <c r="H401" s="56">
        <f t="shared" si="46"/>
        <v>261.22327</v>
      </c>
      <c r="I401" s="98">
        <v>308.41</v>
      </c>
      <c r="J401" s="58">
        <f aca="true" t="shared" si="48" ref="J401:J460">H401+(H401*27.7%)</f>
        <v>333.58211579</v>
      </c>
      <c r="K401" s="58">
        <f aca="true" t="shared" si="49" ref="K401:K453">SUM(G401*J401)</f>
        <v>1000.74634737</v>
      </c>
      <c r="M401" s="22">
        <f t="shared" si="45"/>
        <v>308.41</v>
      </c>
    </row>
    <row r="402" spans="1:13" ht="42.75" outlineLevel="1" collapsed="1">
      <c r="A402" s="18"/>
      <c r="B402" s="83" t="s">
        <v>317</v>
      </c>
      <c r="C402" s="73" t="s">
        <v>234</v>
      </c>
      <c r="D402" s="73" t="s">
        <v>92</v>
      </c>
      <c r="E402" s="65" t="s">
        <v>810</v>
      </c>
      <c r="F402" s="90" t="s">
        <v>88</v>
      </c>
      <c r="G402" s="56">
        <v>1</v>
      </c>
      <c r="H402" s="56">
        <f t="shared" si="46"/>
        <v>288.80159000000003</v>
      </c>
      <c r="I402" s="58">
        <v>340.97</v>
      </c>
      <c r="J402" s="58">
        <f t="shared" si="48"/>
        <v>368.79963043000004</v>
      </c>
      <c r="K402" s="58">
        <f t="shared" si="49"/>
        <v>368.79963043000004</v>
      </c>
      <c r="M402" s="22">
        <f t="shared" si="45"/>
        <v>340.97</v>
      </c>
    </row>
    <row r="403" spans="1:13" ht="42.75" outlineLevel="1">
      <c r="A403" s="18"/>
      <c r="B403" s="83" t="s">
        <v>318</v>
      </c>
      <c r="C403" s="73" t="s">
        <v>437</v>
      </c>
      <c r="D403" s="73" t="s">
        <v>92</v>
      </c>
      <c r="E403" s="65" t="s">
        <v>993</v>
      </c>
      <c r="F403" s="90" t="s">
        <v>88</v>
      </c>
      <c r="G403" s="56">
        <v>2</v>
      </c>
      <c r="H403" s="56">
        <f t="shared" si="46"/>
        <v>425.91395</v>
      </c>
      <c r="I403" s="58">
        <v>502.85</v>
      </c>
      <c r="J403" s="58">
        <f t="shared" si="48"/>
        <v>543.89211415</v>
      </c>
      <c r="K403" s="58">
        <f t="shared" si="49"/>
        <v>1087.7842283</v>
      </c>
      <c r="M403" s="22">
        <f t="shared" si="45"/>
        <v>502.85</v>
      </c>
    </row>
    <row r="404" spans="1:13" ht="42.75" outlineLevel="1">
      <c r="A404" s="18"/>
      <c r="B404" s="83" t="s">
        <v>319</v>
      </c>
      <c r="C404" s="73" t="s">
        <v>438</v>
      </c>
      <c r="D404" s="73" t="s">
        <v>92</v>
      </c>
      <c r="E404" s="65" t="s">
        <v>994</v>
      </c>
      <c r="F404" s="90" t="s">
        <v>88</v>
      </c>
      <c r="G404" s="56">
        <v>1</v>
      </c>
      <c r="H404" s="56">
        <f t="shared" si="46"/>
        <v>459.37045</v>
      </c>
      <c r="I404" s="58">
        <v>542.35</v>
      </c>
      <c r="J404" s="58">
        <f t="shared" si="48"/>
        <v>586.61606465</v>
      </c>
      <c r="K404" s="58">
        <f t="shared" si="49"/>
        <v>586.61606465</v>
      </c>
      <c r="M404" s="22">
        <f t="shared" si="45"/>
        <v>542.35</v>
      </c>
    </row>
    <row r="405" spans="1:13" s="17" customFormat="1" ht="19.5" customHeight="1" outlineLevel="1">
      <c r="A405" s="18"/>
      <c r="B405" s="83" t="s">
        <v>320</v>
      </c>
      <c r="C405" s="73"/>
      <c r="D405" s="73" t="s">
        <v>4</v>
      </c>
      <c r="E405" s="65" t="s">
        <v>498</v>
      </c>
      <c r="F405" s="90" t="s">
        <v>88</v>
      </c>
      <c r="G405" s="56">
        <v>1</v>
      </c>
      <c r="H405" s="56">
        <f t="shared" si="46"/>
        <v>659.79606</v>
      </c>
      <c r="I405" s="58">
        <v>778.98</v>
      </c>
      <c r="J405" s="58">
        <f t="shared" si="48"/>
        <v>842.5595686199999</v>
      </c>
      <c r="K405" s="58">
        <f t="shared" si="49"/>
        <v>842.5595686199999</v>
      </c>
      <c r="L405" s="1"/>
      <c r="M405" s="22">
        <f t="shared" si="45"/>
        <v>778.98</v>
      </c>
    </row>
    <row r="406" spans="1:13" s="17" customFormat="1" ht="19.5" customHeight="1" outlineLevel="1">
      <c r="A406" s="18"/>
      <c r="B406" s="83"/>
      <c r="C406" s="83"/>
      <c r="D406" s="83"/>
      <c r="E406" s="99" t="s">
        <v>431</v>
      </c>
      <c r="F406" s="90"/>
      <c r="G406" s="56">
        <v>0</v>
      </c>
      <c r="H406" s="56">
        <f t="shared" si="46"/>
        <v>0</v>
      </c>
      <c r="I406" s="58"/>
      <c r="J406" s="58">
        <f t="shared" si="48"/>
        <v>0</v>
      </c>
      <c r="K406" s="58">
        <f t="shared" si="49"/>
        <v>0</v>
      </c>
      <c r="L406" s="1"/>
      <c r="M406" s="22">
        <f t="shared" si="45"/>
        <v>0</v>
      </c>
    </row>
    <row r="407" spans="1:13" s="17" customFormat="1" ht="19.5" customHeight="1" outlineLevel="1">
      <c r="A407" s="18"/>
      <c r="B407" s="83" t="s">
        <v>321</v>
      </c>
      <c r="C407" s="83" t="s">
        <v>432</v>
      </c>
      <c r="D407" s="83" t="s">
        <v>92</v>
      </c>
      <c r="E407" s="82" t="s">
        <v>939</v>
      </c>
      <c r="F407" s="90" t="s">
        <v>88</v>
      </c>
      <c r="G407" s="56">
        <v>38</v>
      </c>
      <c r="H407" s="56">
        <f t="shared" si="46"/>
        <v>8.46153</v>
      </c>
      <c r="I407" s="58">
        <v>9.99</v>
      </c>
      <c r="J407" s="58">
        <f t="shared" si="48"/>
        <v>10.805373809999999</v>
      </c>
      <c r="K407" s="58">
        <f t="shared" si="49"/>
        <v>410.60420478</v>
      </c>
      <c r="L407" s="1"/>
      <c r="M407" s="22">
        <f t="shared" si="45"/>
        <v>9.99</v>
      </c>
    </row>
    <row r="408" spans="1:13" s="17" customFormat="1" ht="19.5" customHeight="1" outlineLevel="1">
      <c r="A408" s="18"/>
      <c r="B408" s="83" t="s">
        <v>322</v>
      </c>
      <c r="C408" s="83" t="s">
        <v>432</v>
      </c>
      <c r="D408" s="83" t="s">
        <v>92</v>
      </c>
      <c r="E408" s="82" t="s">
        <v>940</v>
      </c>
      <c r="F408" s="90" t="s">
        <v>88</v>
      </c>
      <c r="G408" s="56">
        <v>26</v>
      </c>
      <c r="H408" s="56">
        <f t="shared" si="46"/>
        <v>8.46153</v>
      </c>
      <c r="I408" s="58">
        <v>9.99</v>
      </c>
      <c r="J408" s="58">
        <f t="shared" si="48"/>
        <v>10.805373809999999</v>
      </c>
      <c r="K408" s="58">
        <f t="shared" si="49"/>
        <v>280.93971905999996</v>
      </c>
      <c r="L408" s="1"/>
      <c r="M408" s="22">
        <f t="shared" si="45"/>
        <v>9.99</v>
      </c>
    </row>
    <row r="409" spans="1:13" s="17" customFormat="1" ht="19.5" customHeight="1" outlineLevel="1">
      <c r="A409" s="18"/>
      <c r="B409" s="83" t="s">
        <v>323</v>
      </c>
      <c r="C409" s="83" t="s">
        <v>432</v>
      </c>
      <c r="D409" s="83" t="s">
        <v>92</v>
      </c>
      <c r="E409" s="82" t="s">
        <v>982</v>
      </c>
      <c r="F409" s="90" t="s">
        <v>88</v>
      </c>
      <c r="G409" s="56">
        <v>4</v>
      </c>
      <c r="H409" s="56">
        <f t="shared" si="46"/>
        <v>8.46153</v>
      </c>
      <c r="I409" s="58">
        <v>9.99</v>
      </c>
      <c r="J409" s="58">
        <f t="shared" si="48"/>
        <v>10.805373809999999</v>
      </c>
      <c r="K409" s="58">
        <f t="shared" si="49"/>
        <v>43.221495239999996</v>
      </c>
      <c r="L409" s="1"/>
      <c r="M409" s="22">
        <f t="shared" si="45"/>
        <v>9.99</v>
      </c>
    </row>
    <row r="410" spans="1:13" s="17" customFormat="1" ht="19.5" customHeight="1" outlineLevel="1">
      <c r="A410" s="18"/>
      <c r="B410" s="83" t="s">
        <v>324</v>
      </c>
      <c r="C410" s="83" t="s">
        <v>433</v>
      </c>
      <c r="D410" s="83" t="s">
        <v>92</v>
      </c>
      <c r="E410" s="82" t="s">
        <v>983</v>
      </c>
      <c r="F410" s="90" t="s">
        <v>88</v>
      </c>
      <c r="G410" s="56">
        <v>4</v>
      </c>
      <c r="H410" s="56">
        <f t="shared" si="46"/>
        <v>55.402269999999994</v>
      </c>
      <c r="I410" s="58">
        <v>65.41</v>
      </c>
      <c r="J410" s="58">
        <f t="shared" si="48"/>
        <v>70.74869878999999</v>
      </c>
      <c r="K410" s="58">
        <f t="shared" si="49"/>
        <v>282.99479515999997</v>
      </c>
      <c r="L410" s="1"/>
      <c r="M410" s="22">
        <f aca="true" t="shared" si="50" ref="M410:M473">I410</f>
        <v>65.41</v>
      </c>
    </row>
    <row r="411" spans="1:13" s="17" customFormat="1" ht="19.5" customHeight="1" outlineLevel="1">
      <c r="A411" s="18"/>
      <c r="B411" s="83" t="s">
        <v>325</v>
      </c>
      <c r="C411" s="83" t="s">
        <v>433</v>
      </c>
      <c r="D411" s="83" t="s">
        <v>92</v>
      </c>
      <c r="E411" s="82" t="s">
        <v>984</v>
      </c>
      <c r="F411" s="90" t="s">
        <v>88</v>
      </c>
      <c r="G411" s="56">
        <v>4</v>
      </c>
      <c r="H411" s="56">
        <f t="shared" si="46"/>
        <v>55.402269999999994</v>
      </c>
      <c r="I411" s="58">
        <v>65.41</v>
      </c>
      <c r="J411" s="58">
        <f t="shared" si="48"/>
        <v>70.74869878999999</v>
      </c>
      <c r="K411" s="58">
        <f t="shared" si="49"/>
        <v>282.99479515999997</v>
      </c>
      <c r="L411" s="1"/>
      <c r="M411" s="22">
        <f t="shared" si="50"/>
        <v>65.41</v>
      </c>
    </row>
    <row r="412" spans="1:13" s="17" customFormat="1" ht="19.5" customHeight="1" outlineLevel="1">
      <c r="A412" s="18"/>
      <c r="B412" s="83" t="s">
        <v>326</v>
      </c>
      <c r="C412" s="83" t="s">
        <v>434</v>
      </c>
      <c r="D412" s="83" t="s">
        <v>92</v>
      </c>
      <c r="E412" s="82" t="s">
        <v>985</v>
      </c>
      <c r="F412" s="90" t="s">
        <v>88</v>
      </c>
      <c r="G412" s="56">
        <v>2</v>
      </c>
      <c r="H412" s="56">
        <f t="shared" si="46"/>
        <v>74.46824</v>
      </c>
      <c r="I412" s="58">
        <v>87.92</v>
      </c>
      <c r="J412" s="58">
        <f t="shared" si="48"/>
        <v>95.09594247999999</v>
      </c>
      <c r="K412" s="58">
        <f t="shared" si="49"/>
        <v>190.19188495999998</v>
      </c>
      <c r="L412" s="1"/>
      <c r="M412" s="22">
        <f t="shared" si="50"/>
        <v>87.92</v>
      </c>
    </row>
    <row r="413" spans="1:13" s="17" customFormat="1" ht="19.5" customHeight="1" outlineLevel="1">
      <c r="A413" s="18"/>
      <c r="B413" s="83" t="s">
        <v>327</v>
      </c>
      <c r="C413" s="83" t="s">
        <v>435</v>
      </c>
      <c r="D413" s="83" t="s">
        <v>92</v>
      </c>
      <c r="E413" s="82" t="s">
        <v>986</v>
      </c>
      <c r="F413" s="90" t="s">
        <v>88</v>
      </c>
      <c r="G413" s="56">
        <v>1</v>
      </c>
      <c r="H413" s="56">
        <f t="shared" si="46"/>
        <v>214.21477</v>
      </c>
      <c r="I413" s="58">
        <v>252.91</v>
      </c>
      <c r="J413" s="58">
        <f t="shared" si="48"/>
        <v>273.55226129</v>
      </c>
      <c r="K413" s="58">
        <f t="shared" si="49"/>
        <v>273.55226129</v>
      </c>
      <c r="L413" s="1"/>
      <c r="M413" s="22">
        <f t="shared" si="50"/>
        <v>252.91</v>
      </c>
    </row>
    <row r="414" spans="1:13" s="17" customFormat="1" ht="19.5" customHeight="1" outlineLevel="1">
      <c r="A414" s="18"/>
      <c r="B414" s="83" t="s">
        <v>328</v>
      </c>
      <c r="C414" s="83" t="s">
        <v>435</v>
      </c>
      <c r="D414" s="83" t="s">
        <v>92</v>
      </c>
      <c r="E414" s="82" t="s">
        <v>987</v>
      </c>
      <c r="F414" s="90" t="s">
        <v>88</v>
      </c>
      <c r="G414" s="56">
        <v>1</v>
      </c>
      <c r="H414" s="56">
        <f t="shared" si="46"/>
        <v>214.21477</v>
      </c>
      <c r="I414" s="58">
        <v>252.91</v>
      </c>
      <c r="J414" s="58">
        <f t="shared" si="48"/>
        <v>273.55226129</v>
      </c>
      <c r="K414" s="58">
        <f t="shared" si="49"/>
        <v>273.55226129</v>
      </c>
      <c r="L414" s="1"/>
      <c r="M414" s="22">
        <f t="shared" si="50"/>
        <v>252.91</v>
      </c>
    </row>
    <row r="415" spans="1:13" s="17" customFormat="1" ht="19.5" customHeight="1" outlineLevel="1">
      <c r="A415" s="18"/>
      <c r="B415" s="83" t="s">
        <v>329</v>
      </c>
      <c r="C415" s="73" t="s">
        <v>918</v>
      </c>
      <c r="D415" s="73" t="s">
        <v>114</v>
      </c>
      <c r="E415" s="82" t="s">
        <v>811</v>
      </c>
      <c r="F415" s="90" t="s">
        <v>88</v>
      </c>
      <c r="G415" s="56">
        <v>4</v>
      </c>
      <c r="H415" s="56">
        <f t="shared" si="46"/>
        <v>90.31560999999999</v>
      </c>
      <c r="I415" s="64">
        <v>106.63</v>
      </c>
      <c r="J415" s="58">
        <f t="shared" si="48"/>
        <v>115.33303396999999</v>
      </c>
      <c r="K415" s="58">
        <f t="shared" si="49"/>
        <v>461.33213587999995</v>
      </c>
      <c r="L415" s="1"/>
      <c r="M415" s="22">
        <f t="shared" si="50"/>
        <v>106.63</v>
      </c>
    </row>
    <row r="416" spans="1:13" s="17" customFormat="1" ht="19.5" customHeight="1" outlineLevel="1">
      <c r="A416" s="18"/>
      <c r="B416" s="83" t="s">
        <v>330</v>
      </c>
      <c r="C416" s="83" t="s">
        <v>918</v>
      </c>
      <c r="D416" s="73" t="s">
        <v>114</v>
      </c>
      <c r="E416" s="82" t="s">
        <v>992</v>
      </c>
      <c r="F416" s="90" t="s">
        <v>88</v>
      </c>
      <c r="G416" s="56">
        <v>22</v>
      </c>
      <c r="H416" s="56">
        <f t="shared" si="46"/>
        <v>90.31560999999999</v>
      </c>
      <c r="I416" s="58">
        <v>106.63</v>
      </c>
      <c r="J416" s="58">
        <f t="shared" si="48"/>
        <v>115.33303396999999</v>
      </c>
      <c r="K416" s="58">
        <f t="shared" si="49"/>
        <v>2537.3267473399997</v>
      </c>
      <c r="L416" s="1"/>
      <c r="M416" s="22">
        <f t="shared" si="50"/>
        <v>106.63</v>
      </c>
    </row>
    <row r="417" spans="1:13" s="17" customFormat="1" ht="19.5" customHeight="1" outlineLevel="1">
      <c r="A417" s="18"/>
      <c r="B417" s="83" t="s">
        <v>331</v>
      </c>
      <c r="C417" s="83" t="s">
        <v>918</v>
      </c>
      <c r="D417" s="73" t="s">
        <v>114</v>
      </c>
      <c r="E417" s="82" t="s">
        <v>991</v>
      </c>
      <c r="F417" s="90" t="s">
        <v>88</v>
      </c>
      <c r="G417" s="56">
        <v>4</v>
      </c>
      <c r="H417" s="56">
        <f t="shared" si="46"/>
        <v>90.31560999999999</v>
      </c>
      <c r="I417" s="58">
        <v>106.63</v>
      </c>
      <c r="J417" s="58">
        <f t="shared" si="48"/>
        <v>115.33303396999999</v>
      </c>
      <c r="K417" s="58">
        <f t="shared" si="49"/>
        <v>461.33213587999995</v>
      </c>
      <c r="L417" s="1"/>
      <c r="M417" s="22">
        <f t="shared" si="50"/>
        <v>106.63</v>
      </c>
    </row>
    <row r="418" spans="1:13" s="17" customFormat="1" ht="19.5" customHeight="1" outlineLevel="1">
      <c r="A418" s="18"/>
      <c r="B418" s="96"/>
      <c r="C418" s="77"/>
      <c r="D418" s="77"/>
      <c r="E418" s="70" t="s">
        <v>37</v>
      </c>
      <c r="F418" s="88"/>
      <c r="G418" s="56">
        <v>0</v>
      </c>
      <c r="H418" s="56">
        <f t="shared" si="46"/>
        <v>0</v>
      </c>
      <c r="I418" s="58"/>
      <c r="J418" s="58">
        <f t="shared" si="48"/>
        <v>0</v>
      </c>
      <c r="K418" s="58">
        <f t="shared" si="49"/>
        <v>0</v>
      </c>
      <c r="L418" s="1"/>
      <c r="M418" s="22">
        <f t="shared" si="50"/>
        <v>0</v>
      </c>
    </row>
    <row r="419" spans="1:13" s="17" customFormat="1" ht="27" customHeight="1" outlineLevel="1">
      <c r="A419" s="18"/>
      <c r="B419" s="83" t="s">
        <v>332</v>
      </c>
      <c r="C419" s="73">
        <v>72934</v>
      </c>
      <c r="D419" s="73" t="s">
        <v>92</v>
      </c>
      <c r="E419" s="65" t="s">
        <v>812</v>
      </c>
      <c r="F419" s="83" t="s">
        <v>105</v>
      </c>
      <c r="G419" s="56">
        <v>758.8</v>
      </c>
      <c r="H419" s="56">
        <f t="shared" si="46"/>
        <v>3.6420999999999997</v>
      </c>
      <c r="I419" s="58">
        <v>4.3</v>
      </c>
      <c r="J419" s="58">
        <f t="shared" si="48"/>
        <v>4.6509617</v>
      </c>
      <c r="K419" s="58">
        <f t="shared" si="49"/>
        <v>3529.1497379599996</v>
      </c>
      <c r="L419" s="1"/>
      <c r="M419" s="22">
        <f t="shared" si="50"/>
        <v>4.3</v>
      </c>
    </row>
    <row r="420" spans="1:13" s="17" customFormat="1" ht="27" customHeight="1" outlineLevel="1">
      <c r="A420" s="18"/>
      <c r="B420" s="83" t="s">
        <v>333</v>
      </c>
      <c r="C420" s="73">
        <v>72935</v>
      </c>
      <c r="D420" s="73" t="s">
        <v>92</v>
      </c>
      <c r="E420" s="65" t="s">
        <v>813</v>
      </c>
      <c r="F420" s="83" t="s">
        <v>105</v>
      </c>
      <c r="G420" s="56">
        <v>12.1</v>
      </c>
      <c r="H420" s="56">
        <f t="shared" si="46"/>
        <v>4.61615</v>
      </c>
      <c r="I420" s="58">
        <v>5.45</v>
      </c>
      <c r="J420" s="58">
        <f t="shared" si="48"/>
        <v>5.89482355</v>
      </c>
      <c r="K420" s="58">
        <f t="shared" si="49"/>
        <v>71.327364955</v>
      </c>
      <c r="L420" s="1"/>
      <c r="M420" s="22">
        <f t="shared" si="50"/>
        <v>5.45</v>
      </c>
    </row>
    <row r="421" spans="1:13" s="17" customFormat="1" ht="27.75" customHeight="1" outlineLevel="1">
      <c r="A421" s="18"/>
      <c r="B421" s="83" t="s">
        <v>334</v>
      </c>
      <c r="C421" s="73">
        <v>72936</v>
      </c>
      <c r="D421" s="73" t="s">
        <v>92</v>
      </c>
      <c r="E421" s="65" t="s">
        <v>814</v>
      </c>
      <c r="F421" s="83" t="s">
        <v>105</v>
      </c>
      <c r="G421" s="56">
        <v>187.5</v>
      </c>
      <c r="H421" s="56">
        <f t="shared" si="46"/>
        <v>6.34403</v>
      </c>
      <c r="I421" s="58">
        <v>7.49</v>
      </c>
      <c r="J421" s="58">
        <f t="shared" si="48"/>
        <v>8.10132631</v>
      </c>
      <c r="K421" s="58">
        <f t="shared" si="49"/>
        <v>1518.9986831249998</v>
      </c>
      <c r="L421" s="1"/>
      <c r="M421" s="22">
        <f t="shared" si="50"/>
        <v>7.49</v>
      </c>
    </row>
    <row r="422" spans="1:13" s="17" customFormat="1" ht="27" customHeight="1" outlineLevel="1">
      <c r="A422" s="18"/>
      <c r="B422" s="83" t="s">
        <v>335</v>
      </c>
      <c r="C422" s="73" t="s">
        <v>426</v>
      </c>
      <c r="D422" s="73" t="s">
        <v>92</v>
      </c>
      <c r="E422" s="65" t="s">
        <v>815</v>
      </c>
      <c r="F422" s="83" t="s">
        <v>105</v>
      </c>
      <c r="G422" s="56">
        <v>6.6</v>
      </c>
      <c r="H422" s="56">
        <f aca="true" t="shared" si="51" ref="H422:H485">M422*0.847</f>
        <v>16.99929</v>
      </c>
      <c r="I422" s="58">
        <v>20.07</v>
      </c>
      <c r="J422" s="58">
        <f t="shared" si="48"/>
        <v>21.708093329999997</v>
      </c>
      <c r="K422" s="58">
        <f t="shared" si="49"/>
        <v>143.27341597799997</v>
      </c>
      <c r="L422" s="1"/>
      <c r="M422" s="22">
        <f t="shared" si="50"/>
        <v>20.07</v>
      </c>
    </row>
    <row r="423" spans="1:13" s="17" customFormat="1" ht="30" customHeight="1" outlineLevel="1">
      <c r="A423" s="18"/>
      <c r="B423" s="83" t="s">
        <v>336</v>
      </c>
      <c r="C423" s="73" t="s">
        <v>427</v>
      </c>
      <c r="D423" s="73" t="s">
        <v>92</v>
      </c>
      <c r="E423" s="65" t="s">
        <v>816</v>
      </c>
      <c r="F423" s="83" t="s">
        <v>105</v>
      </c>
      <c r="G423" s="56">
        <v>55.2</v>
      </c>
      <c r="H423" s="56">
        <f t="shared" si="51"/>
        <v>27.298809999999996</v>
      </c>
      <c r="I423" s="58">
        <v>32.23</v>
      </c>
      <c r="J423" s="58">
        <f t="shared" si="48"/>
        <v>34.860580369999994</v>
      </c>
      <c r="K423" s="58">
        <f t="shared" si="49"/>
        <v>1924.3040364239998</v>
      </c>
      <c r="L423" s="1"/>
      <c r="M423" s="22">
        <f t="shared" si="50"/>
        <v>32.23</v>
      </c>
    </row>
    <row r="424" spans="1:13" s="17" customFormat="1" ht="19.5" customHeight="1" outlineLevel="1">
      <c r="A424" s="18"/>
      <c r="B424" s="83" t="s">
        <v>337</v>
      </c>
      <c r="C424" s="73">
        <v>83366</v>
      </c>
      <c r="D424" s="73" t="s">
        <v>92</v>
      </c>
      <c r="E424" s="65" t="s">
        <v>995</v>
      </c>
      <c r="F424" s="90" t="s">
        <v>88</v>
      </c>
      <c r="G424" s="56">
        <v>16</v>
      </c>
      <c r="H424" s="56">
        <f t="shared" si="51"/>
        <v>36.34477</v>
      </c>
      <c r="I424" s="58">
        <v>42.91</v>
      </c>
      <c r="J424" s="58">
        <f t="shared" si="48"/>
        <v>46.41227128999999</v>
      </c>
      <c r="K424" s="58">
        <f t="shared" si="49"/>
        <v>742.5963406399999</v>
      </c>
      <c r="L424" s="1"/>
      <c r="M424" s="22">
        <f t="shared" si="50"/>
        <v>42.91</v>
      </c>
    </row>
    <row r="425" spans="1:13" s="17" customFormat="1" ht="19.5" customHeight="1" outlineLevel="1">
      <c r="A425" s="18"/>
      <c r="B425" s="83" t="s">
        <v>338</v>
      </c>
      <c r="C425" s="73">
        <v>83387</v>
      </c>
      <c r="D425" s="73" t="s">
        <v>92</v>
      </c>
      <c r="E425" s="65" t="s">
        <v>996</v>
      </c>
      <c r="F425" s="83" t="s">
        <v>88</v>
      </c>
      <c r="G425" s="56">
        <v>118</v>
      </c>
      <c r="H425" s="56">
        <f t="shared" si="51"/>
        <v>4.8279</v>
      </c>
      <c r="I425" s="58">
        <v>5.7</v>
      </c>
      <c r="J425" s="58">
        <f t="shared" si="48"/>
        <v>6.165228299999999</v>
      </c>
      <c r="K425" s="58">
        <f t="shared" si="49"/>
        <v>727.4969393999999</v>
      </c>
      <c r="L425" s="1"/>
      <c r="M425" s="22">
        <f t="shared" si="50"/>
        <v>5.7</v>
      </c>
    </row>
    <row r="426" spans="1:13" s="17" customFormat="1" ht="19.5" customHeight="1" outlineLevel="1">
      <c r="A426" s="18"/>
      <c r="B426" s="83" t="s">
        <v>339</v>
      </c>
      <c r="C426" s="73">
        <v>83388</v>
      </c>
      <c r="D426" s="73" t="s">
        <v>92</v>
      </c>
      <c r="E426" s="65" t="s">
        <v>997</v>
      </c>
      <c r="F426" s="83" t="s">
        <v>88</v>
      </c>
      <c r="G426" s="56">
        <v>134</v>
      </c>
      <c r="H426" s="56">
        <f t="shared" si="51"/>
        <v>7.47901</v>
      </c>
      <c r="I426" s="58">
        <v>8.83</v>
      </c>
      <c r="J426" s="58">
        <f t="shared" si="48"/>
        <v>9.550695769999999</v>
      </c>
      <c r="K426" s="58">
        <f t="shared" si="49"/>
        <v>1279.7932331799998</v>
      </c>
      <c r="L426" s="1"/>
      <c r="M426" s="22">
        <f t="shared" si="50"/>
        <v>8.83</v>
      </c>
    </row>
    <row r="427" spans="1:13" s="17" customFormat="1" ht="19.5" customHeight="1" outlineLevel="1">
      <c r="A427" s="18"/>
      <c r="B427" s="77"/>
      <c r="C427" s="77"/>
      <c r="D427" s="77"/>
      <c r="E427" s="70" t="s">
        <v>39</v>
      </c>
      <c r="F427" s="91"/>
      <c r="G427" s="56">
        <v>0</v>
      </c>
      <c r="H427" s="56">
        <f t="shared" si="51"/>
        <v>0</v>
      </c>
      <c r="I427" s="58"/>
      <c r="J427" s="58">
        <f t="shared" si="48"/>
        <v>0</v>
      </c>
      <c r="K427" s="58">
        <f t="shared" si="49"/>
        <v>0</v>
      </c>
      <c r="L427" s="1"/>
      <c r="M427" s="22">
        <f t="shared" si="50"/>
        <v>0</v>
      </c>
    </row>
    <row r="428" spans="1:13" s="17" customFormat="1" ht="53.25" customHeight="1" outlineLevel="1">
      <c r="A428" s="18"/>
      <c r="B428" s="77"/>
      <c r="C428" s="77"/>
      <c r="D428" s="77"/>
      <c r="E428" s="65" t="s">
        <v>13</v>
      </c>
      <c r="F428" s="53"/>
      <c r="G428" s="56">
        <v>0</v>
      </c>
      <c r="H428" s="56">
        <f t="shared" si="51"/>
        <v>0</v>
      </c>
      <c r="I428" s="58"/>
      <c r="J428" s="58">
        <f t="shared" si="48"/>
        <v>0</v>
      </c>
      <c r="K428" s="58">
        <f t="shared" si="49"/>
        <v>0</v>
      </c>
      <c r="L428" s="1"/>
      <c r="M428" s="22">
        <f t="shared" si="50"/>
        <v>0</v>
      </c>
    </row>
    <row r="429" spans="1:13" ht="19.5" customHeight="1" outlineLevel="1">
      <c r="A429" s="18"/>
      <c r="B429" s="83" t="s">
        <v>340</v>
      </c>
      <c r="C429" s="83" t="s">
        <v>220</v>
      </c>
      <c r="D429" s="83" t="s">
        <v>92</v>
      </c>
      <c r="E429" s="82" t="s">
        <v>40</v>
      </c>
      <c r="F429" s="83" t="s">
        <v>105</v>
      </c>
      <c r="G429" s="56">
        <v>5800.3</v>
      </c>
      <c r="H429" s="56">
        <f t="shared" si="51"/>
        <v>1.81258</v>
      </c>
      <c r="I429" s="58">
        <v>2.14</v>
      </c>
      <c r="J429" s="58">
        <f t="shared" si="48"/>
        <v>2.31466466</v>
      </c>
      <c r="K429" s="58">
        <f t="shared" si="49"/>
        <v>13425.749427398001</v>
      </c>
      <c r="M429" s="22">
        <f t="shared" si="50"/>
        <v>2.14</v>
      </c>
    </row>
    <row r="430" spans="1:13" ht="19.5" customHeight="1" outlineLevel="1">
      <c r="A430" s="18"/>
      <c r="B430" s="83" t="s">
        <v>817</v>
      </c>
      <c r="C430" s="83" t="s">
        <v>221</v>
      </c>
      <c r="D430" s="83" t="s">
        <v>92</v>
      </c>
      <c r="E430" s="82" t="s">
        <v>41</v>
      </c>
      <c r="F430" s="83" t="s">
        <v>105</v>
      </c>
      <c r="G430" s="56">
        <v>1955.3</v>
      </c>
      <c r="H430" s="56">
        <f t="shared" si="51"/>
        <v>2.58335</v>
      </c>
      <c r="I430" s="58">
        <v>3.05</v>
      </c>
      <c r="J430" s="58">
        <f t="shared" si="48"/>
        <v>3.2989379499999996</v>
      </c>
      <c r="K430" s="58">
        <f t="shared" si="49"/>
        <v>6450.413373634999</v>
      </c>
      <c r="M430" s="22">
        <f t="shared" si="50"/>
        <v>3.05</v>
      </c>
    </row>
    <row r="431" spans="1:13" ht="19.5" customHeight="1" outlineLevel="1">
      <c r="A431" s="18"/>
      <c r="B431" s="83" t="s">
        <v>341</v>
      </c>
      <c r="C431" s="83" t="s">
        <v>222</v>
      </c>
      <c r="D431" s="83" t="s">
        <v>92</v>
      </c>
      <c r="E431" s="82" t="s">
        <v>821</v>
      </c>
      <c r="F431" s="83" t="s">
        <v>105</v>
      </c>
      <c r="G431" s="56">
        <v>364.2</v>
      </c>
      <c r="H431" s="56">
        <f t="shared" si="51"/>
        <v>3.42188</v>
      </c>
      <c r="I431" s="58">
        <v>4.04</v>
      </c>
      <c r="J431" s="58">
        <f t="shared" si="48"/>
        <v>4.36974076</v>
      </c>
      <c r="K431" s="58">
        <f t="shared" si="49"/>
        <v>1591.459584792</v>
      </c>
      <c r="M431" s="22">
        <f t="shared" si="50"/>
        <v>4.04</v>
      </c>
    </row>
    <row r="432" spans="1:13" ht="19.5" customHeight="1" outlineLevel="1">
      <c r="A432" s="18"/>
      <c r="B432" s="83" t="s">
        <v>818</v>
      </c>
      <c r="C432" s="83" t="s">
        <v>428</v>
      </c>
      <c r="D432" s="83" t="s">
        <v>92</v>
      </c>
      <c r="E432" s="65" t="s">
        <v>823</v>
      </c>
      <c r="F432" s="83" t="s">
        <v>105</v>
      </c>
      <c r="G432" s="56">
        <v>140.6</v>
      </c>
      <c r="H432" s="56">
        <f t="shared" si="51"/>
        <v>5.8443000000000005</v>
      </c>
      <c r="I432" s="58">
        <v>6.9</v>
      </c>
      <c r="J432" s="58">
        <f t="shared" si="48"/>
        <v>7.4631711</v>
      </c>
      <c r="K432" s="58">
        <f t="shared" si="49"/>
        <v>1049.32185666</v>
      </c>
      <c r="M432" s="22">
        <f t="shared" si="50"/>
        <v>6.9</v>
      </c>
    </row>
    <row r="433" spans="1:13" ht="19.5" customHeight="1" outlineLevel="1">
      <c r="A433" s="18"/>
      <c r="B433" s="83" t="s">
        <v>819</v>
      </c>
      <c r="C433" s="83" t="s">
        <v>429</v>
      </c>
      <c r="D433" s="83" t="s">
        <v>92</v>
      </c>
      <c r="E433" s="65" t="s">
        <v>825</v>
      </c>
      <c r="F433" s="83" t="s">
        <v>105</v>
      </c>
      <c r="G433" s="56">
        <v>145.6</v>
      </c>
      <c r="H433" s="56">
        <f t="shared" si="51"/>
        <v>8.28366</v>
      </c>
      <c r="I433" s="58">
        <v>9.78</v>
      </c>
      <c r="J433" s="58">
        <f t="shared" si="48"/>
        <v>10.57823382</v>
      </c>
      <c r="K433" s="58">
        <f t="shared" si="49"/>
        <v>1540.1908441919998</v>
      </c>
      <c r="M433" s="22">
        <f t="shared" si="50"/>
        <v>9.78</v>
      </c>
    </row>
    <row r="434" spans="1:13" ht="19.5" customHeight="1" outlineLevel="1">
      <c r="A434" s="18"/>
      <c r="B434" s="83" t="s">
        <v>342</v>
      </c>
      <c r="C434" s="83" t="s">
        <v>223</v>
      </c>
      <c r="D434" s="83" t="s">
        <v>92</v>
      </c>
      <c r="E434" s="65" t="s">
        <v>980</v>
      </c>
      <c r="F434" s="83" t="s">
        <v>105</v>
      </c>
      <c r="G434" s="56">
        <v>35.5</v>
      </c>
      <c r="H434" s="56">
        <f t="shared" si="51"/>
        <v>11.3498</v>
      </c>
      <c r="I434" s="58">
        <v>13.4</v>
      </c>
      <c r="J434" s="58">
        <f t="shared" si="48"/>
        <v>14.4936946</v>
      </c>
      <c r="K434" s="58">
        <f t="shared" si="49"/>
        <v>514.5261583</v>
      </c>
      <c r="M434" s="22">
        <f t="shared" si="50"/>
        <v>13.4</v>
      </c>
    </row>
    <row r="435" spans="1:13" ht="19.5" customHeight="1" outlineLevel="1">
      <c r="A435" s="18"/>
      <c r="B435" s="83" t="s">
        <v>343</v>
      </c>
      <c r="C435" s="83" t="s">
        <v>430</v>
      </c>
      <c r="D435" s="83" t="s">
        <v>92</v>
      </c>
      <c r="E435" s="65" t="s">
        <v>981</v>
      </c>
      <c r="F435" s="83" t="s">
        <v>105</v>
      </c>
      <c r="G435" s="56">
        <v>141.9</v>
      </c>
      <c r="H435" s="56">
        <f t="shared" si="51"/>
        <v>21.496859999999998</v>
      </c>
      <c r="I435" s="58">
        <v>25.38</v>
      </c>
      <c r="J435" s="58">
        <f t="shared" si="48"/>
        <v>27.451490219999997</v>
      </c>
      <c r="K435" s="58">
        <f t="shared" si="49"/>
        <v>3895.3664622179995</v>
      </c>
      <c r="M435" s="22">
        <f t="shared" si="50"/>
        <v>25.38</v>
      </c>
    </row>
    <row r="436" spans="1:13" ht="19.5" customHeight="1" outlineLevel="1">
      <c r="A436" s="18"/>
      <c r="B436" s="83"/>
      <c r="C436" s="83"/>
      <c r="D436" s="83"/>
      <c r="E436" s="70" t="s">
        <v>826</v>
      </c>
      <c r="F436" s="83"/>
      <c r="G436" s="56">
        <v>0</v>
      </c>
      <c r="H436" s="56">
        <f t="shared" si="51"/>
        <v>0</v>
      </c>
      <c r="I436" s="58"/>
      <c r="J436" s="58">
        <f t="shared" si="48"/>
        <v>0</v>
      </c>
      <c r="K436" s="58">
        <f t="shared" si="49"/>
        <v>0</v>
      </c>
      <c r="M436" s="22">
        <f t="shared" si="50"/>
        <v>0</v>
      </c>
    </row>
    <row r="437" spans="1:13" ht="19.5" customHeight="1" outlineLevel="1">
      <c r="A437" s="18"/>
      <c r="B437" s="83" t="s">
        <v>493</v>
      </c>
      <c r="C437" s="73" t="s">
        <v>908</v>
      </c>
      <c r="D437" s="73" t="s">
        <v>114</v>
      </c>
      <c r="E437" s="65" t="s">
        <v>830</v>
      </c>
      <c r="F437" s="83" t="s">
        <v>105</v>
      </c>
      <c r="G437" s="56">
        <v>36.3</v>
      </c>
      <c r="H437" s="56">
        <f t="shared" si="51"/>
        <v>41.96038</v>
      </c>
      <c r="I437" s="64">
        <v>49.54</v>
      </c>
      <c r="J437" s="58">
        <f t="shared" si="48"/>
        <v>53.58340526</v>
      </c>
      <c r="K437" s="58">
        <f t="shared" si="49"/>
        <v>1945.077610938</v>
      </c>
      <c r="M437" s="22">
        <f t="shared" si="50"/>
        <v>49.54</v>
      </c>
    </row>
    <row r="438" spans="1:13" ht="19.5" customHeight="1" outlineLevel="1">
      <c r="A438" s="18"/>
      <c r="B438" s="83" t="s">
        <v>344</v>
      </c>
      <c r="C438" s="73" t="s">
        <v>909</v>
      </c>
      <c r="D438" s="73" t="s">
        <v>114</v>
      </c>
      <c r="E438" s="65" t="s">
        <v>829</v>
      </c>
      <c r="F438" s="83" t="s">
        <v>105</v>
      </c>
      <c r="G438" s="56">
        <v>58</v>
      </c>
      <c r="H438" s="56">
        <f t="shared" si="51"/>
        <v>55.07194</v>
      </c>
      <c r="I438" s="64">
        <v>65.02</v>
      </c>
      <c r="J438" s="58">
        <f t="shared" si="48"/>
        <v>70.32686738</v>
      </c>
      <c r="K438" s="58">
        <f t="shared" si="49"/>
        <v>4078.95830804</v>
      </c>
      <c r="M438" s="22">
        <f t="shared" si="50"/>
        <v>65.02</v>
      </c>
    </row>
    <row r="439" spans="1:13" ht="19.5" customHeight="1" outlineLevel="1">
      <c r="A439" s="18"/>
      <c r="B439" s="83" t="s">
        <v>345</v>
      </c>
      <c r="C439" s="73" t="s">
        <v>910</v>
      </c>
      <c r="D439" s="73" t="s">
        <v>114</v>
      </c>
      <c r="E439" s="65" t="s">
        <v>828</v>
      </c>
      <c r="F439" s="83" t="s">
        <v>105</v>
      </c>
      <c r="G439" s="56">
        <v>0.6</v>
      </c>
      <c r="H439" s="56">
        <f t="shared" si="51"/>
        <v>67.80234999999999</v>
      </c>
      <c r="I439" s="64">
        <v>80.05</v>
      </c>
      <c r="J439" s="58">
        <f t="shared" si="48"/>
        <v>86.58360094999998</v>
      </c>
      <c r="K439" s="58">
        <f t="shared" si="49"/>
        <v>51.95016056999999</v>
      </c>
      <c r="M439" s="22">
        <f t="shared" si="50"/>
        <v>80.05</v>
      </c>
    </row>
    <row r="440" spans="1:13" ht="19.5" customHeight="1" outlineLevel="1">
      <c r="A440" s="18"/>
      <c r="B440" s="83" t="s">
        <v>346</v>
      </c>
      <c r="C440" s="100" t="s">
        <v>941</v>
      </c>
      <c r="D440" s="83" t="s">
        <v>900</v>
      </c>
      <c r="E440" s="65" t="s">
        <v>831</v>
      </c>
      <c r="F440" s="83" t="s">
        <v>88</v>
      </c>
      <c r="G440" s="56">
        <v>21</v>
      </c>
      <c r="H440" s="56">
        <f t="shared" si="51"/>
        <v>41.392889999999994</v>
      </c>
      <c r="I440" s="58">
        <v>48.87</v>
      </c>
      <c r="J440" s="58">
        <f t="shared" si="48"/>
        <v>52.85872052999999</v>
      </c>
      <c r="K440" s="58">
        <f t="shared" si="49"/>
        <v>1110.03313113</v>
      </c>
      <c r="M440" s="22">
        <f t="shared" si="50"/>
        <v>48.87</v>
      </c>
    </row>
    <row r="441" spans="1:13" ht="19.5" customHeight="1" outlineLevel="1">
      <c r="A441" s="18"/>
      <c r="B441" s="83" t="s">
        <v>820</v>
      </c>
      <c r="C441" s="100" t="s">
        <v>941</v>
      </c>
      <c r="D441" s="83" t="s">
        <v>900</v>
      </c>
      <c r="E441" s="65" t="s">
        <v>832</v>
      </c>
      <c r="F441" s="83" t="s">
        <v>88</v>
      </c>
      <c r="G441" s="56">
        <v>33</v>
      </c>
      <c r="H441" s="56">
        <f t="shared" si="51"/>
        <v>41.392889999999994</v>
      </c>
      <c r="I441" s="58">
        <v>48.87</v>
      </c>
      <c r="J441" s="58">
        <f t="shared" si="48"/>
        <v>52.85872052999999</v>
      </c>
      <c r="K441" s="58">
        <f t="shared" si="49"/>
        <v>1744.3377774899998</v>
      </c>
      <c r="M441" s="22">
        <f t="shared" si="50"/>
        <v>48.87</v>
      </c>
    </row>
    <row r="442" spans="1:13" ht="19.5" customHeight="1" outlineLevel="1">
      <c r="A442" s="18"/>
      <c r="B442" s="83" t="s">
        <v>347</v>
      </c>
      <c r="C442" s="101" t="s">
        <v>942</v>
      </c>
      <c r="D442" s="83" t="s">
        <v>900</v>
      </c>
      <c r="E442" s="65" t="s">
        <v>833</v>
      </c>
      <c r="F442" s="83" t="s">
        <v>88</v>
      </c>
      <c r="G442" s="56">
        <v>40</v>
      </c>
      <c r="H442" s="56">
        <f t="shared" si="51"/>
        <v>11.50226</v>
      </c>
      <c r="I442" s="58">
        <v>13.58</v>
      </c>
      <c r="J442" s="58">
        <f t="shared" si="48"/>
        <v>14.68838602</v>
      </c>
      <c r="K442" s="58">
        <f t="shared" si="49"/>
        <v>587.5354408</v>
      </c>
      <c r="M442" s="22">
        <f t="shared" si="50"/>
        <v>13.58</v>
      </c>
    </row>
    <row r="443" spans="1:13" ht="19.5" customHeight="1" outlineLevel="1">
      <c r="A443" s="18"/>
      <c r="B443" s="77"/>
      <c r="C443" s="77"/>
      <c r="D443" s="77"/>
      <c r="E443" s="70" t="s">
        <v>43</v>
      </c>
      <c r="F443" s="91"/>
      <c r="G443" s="56">
        <v>0</v>
      </c>
      <c r="H443" s="56">
        <f t="shared" si="51"/>
        <v>0</v>
      </c>
      <c r="I443" s="58"/>
      <c r="J443" s="58">
        <f t="shared" si="48"/>
        <v>0</v>
      </c>
      <c r="K443" s="58">
        <f t="shared" si="49"/>
        <v>0</v>
      </c>
      <c r="M443" s="22">
        <f t="shared" si="50"/>
        <v>0</v>
      </c>
    </row>
    <row r="444" spans="1:13" ht="19.5" customHeight="1" outlineLevel="1">
      <c r="A444" s="18"/>
      <c r="B444" s="73" t="s">
        <v>822</v>
      </c>
      <c r="C444" s="83">
        <v>83540</v>
      </c>
      <c r="D444" s="83" t="s">
        <v>92</v>
      </c>
      <c r="E444" s="65" t="s">
        <v>989</v>
      </c>
      <c r="F444" s="83" t="s">
        <v>88</v>
      </c>
      <c r="G444" s="56">
        <v>49</v>
      </c>
      <c r="H444" s="56">
        <f t="shared" si="51"/>
        <v>11.12958</v>
      </c>
      <c r="I444" s="58">
        <v>13.14</v>
      </c>
      <c r="J444" s="58">
        <f t="shared" si="48"/>
        <v>14.21247366</v>
      </c>
      <c r="K444" s="58">
        <f t="shared" si="49"/>
        <v>696.41120934</v>
      </c>
      <c r="M444" s="22">
        <f t="shared" si="50"/>
        <v>13.14</v>
      </c>
    </row>
    <row r="445" spans="1:13" ht="19.5" customHeight="1" outlineLevel="1">
      <c r="A445" s="18"/>
      <c r="B445" s="73" t="s">
        <v>824</v>
      </c>
      <c r="C445" s="83">
        <v>83566</v>
      </c>
      <c r="D445" s="83" t="s">
        <v>92</v>
      </c>
      <c r="E445" s="65" t="s">
        <v>990</v>
      </c>
      <c r="F445" s="83" t="s">
        <v>88</v>
      </c>
      <c r="G445" s="56">
        <v>11</v>
      </c>
      <c r="H445" s="56">
        <f t="shared" si="51"/>
        <v>20.1586</v>
      </c>
      <c r="I445" s="58">
        <v>23.8</v>
      </c>
      <c r="J445" s="58">
        <f t="shared" si="48"/>
        <v>25.7425322</v>
      </c>
      <c r="K445" s="58">
        <f t="shared" si="49"/>
        <v>283.16785419999997</v>
      </c>
      <c r="M445" s="22">
        <f t="shared" si="50"/>
        <v>23.8</v>
      </c>
    </row>
    <row r="446" spans="1:13" ht="19.5" customHeight="1" outlineLevel="1">
      <c r="A446" s="18"/>
      <c r="B446" s="73" t="s">
        <v>460</v>
      </c>
      <c r="C446" s="83">
        <v>72331</v>
      </c>
      <c r="D446" s="83" t="s">
        <v>92</v>
      </c>
      <c r="E446" s="82" t="s">
        <v>44</v>
      </c>
      <c r="F446" s="83" t="s">
        <v>88</v>
      </c>
      <c r="G446" s="56">
        <v>1</v>
      </c>
      <c r="H446" s="56">
        <f t="shared" si="51"/>
        <v>8.851149999999999</v>
      </c>
      <c r="I446" s="58">
        <v>10.45</v>
      </c>
      <c r="J446" s="58">
        <f t="shared" si="48"/>
        <v>11.302918549999998</v>
      </c>
      <c r="K446" s="58">
        <f t="shared" si="49"/>
        <v>11.302918549999998</v>
      </c>
      <c r="M446" s="22">
        <f t="shared" si="50"/>
        <v>10.45</v>
      </c>
    </row>
    <row r="447" spans="1:13" ht="19.5" customHeight="1" outlineLevel="1">
      <c r="A447" s="18"/>
      <c r="B447" s="73" t="s">
        <v>827</v>
      </c>
      <c r="C447" s="83">
        <v>84227</v>
      </c>
      <c r="D447" s="83" t="s">
        <v>92</v>
      </c>
      <c r="E447" s="82" t="s">
        <v>988</v>
      </c>
      <c r="F447" s="90" t="s">
        <v>88</v>
      </c>
      <c r="G447" s="56">
        <v>39</v>
      </c>
      <c r="H447" s="56">
        <f t="shared" si="51"/>
        <v>29.67888</v>
      </c>
      <c r="I447" s="58">
        <v>35.04</v>
      </c>
      <c r="J447" s="58">
        <f t="shared" si="48"/>
        <v>37.89992976</v>
      </c>
      <c r="K447" s="58">
        <f t="shared" si="49"/>
        <v>1478.09726064</v>
      </c>
      <c r="M447" s="22">
        <f t="shared" si="50"/>
        <v>35.04</v>
      </c>
    </row>
    <row r="448" spans="1:13" ht="19.5" customHeight="1" outlineLevel="1">
      <c r="A448" s="18"/>
      <c r="B448" s="73" t="s">
        <v>461</v>
      </c>
      <c r="C448" s="83" t="s">
        <v>914</v>
      </c>
      <c r="D448" s="73" t="s">
        <v>114</v>
      </c>
      <c r="E448" s="82" t="s">
        <v>943</v>
      </c>
      <c r="F448" s="83" t="s">
        <v>88</v>
      </c>
      <c r="G448" s="56">
        <v>64</v>
      </c>
      <c r="H448" s="56">
        <f t="shared" si="51"/>
        <v>70.03842999999999</v>
      </c>
      <c r="I448" s="64">
        <v>82.69</v>
      </c>
      <c r="J448" s="58">
        <f t="shared" si="48"/>
        <v>89.43907510999999</v>
      </c>
      <c r="K448" s="58">
        <f t="shared" si="49"/>
        <v>5724.100807039999</v>
      </c>
      <c r="M448" s="22">
        <f t="shared" si="50"/>
        <v>82.69</v>
      </c>
    </row>
    <row r="449" spans="1:13" ht="19.5" customHeight="1" outlineLevel="1">
      <c r="A449" s="18"/>
      <c r="B449" s="73" t="s">
        <v>462</v>
      </c>
      <c r="C449" s="83" t="s">
        <v>913</v>
      </c>
      <c r="D449" s="73" t="s">
        <v>114</v>
      </c>
      <c r="E449" s="82" t="s">
        <v>944</v>
      </c>
      <c r="F449" s="83" t="s">
        <v>88</v>
      </c>
      <c r="G449" s="56">
        <v>11</v>
      </c>
      <c r="H449" s="56">
        <f t="shared" si="51"/>
        <v>61.847939999999994</v>
      </c>
      <c r="I449" s="64">
        <v>73.02</v>
      </c>
      <c r="J449" s="58">
        <f t="shared" si="48"/>
        <v>78.97981938</v>
      </c>
      <c r="K449" s="58">
        <f t="shared" si="49"/>
        <v>868.7780131799999</v>
      </c>
      <c r="M449" s="22">
        <f t="shared" si="50"/>
        <v>73.02</v>
      </c>
    </row>
    <row r="450" spans="1:13" ht="19.5" customHeight="1" outlineLevel="1">
      <c r="A450" s="18"/>
      <c r="B450" s="73" t="s">
        <v>463</v>
      </c>
      <c r="C450" s="73" t="s">
        <v>225</v>
      </c>
      <c r="D450" s="73" t="s">
        <v>92</v>
      </c>
      <c r="E450" s="65" t="s">
        <v>834</v>
      </c>
      <c r="F450" s="83" t="s">
        <v>88</v>
      </c>
      <c r="G450" s="56">
        <v>26</v>
      </c>
      <c r="H450" s="56">
        <f t="shared" si="51"/>
        <v>32.34693</v>
      </c>
      <c r="I450" s="58">
        <v>38.19</v>
      </c>
      <c r="J450" s="58">
        <f t="shared" si="48"/>
        <v>41.30702961</v>
      </c>
      <c r="K450" s="58">
        <f t="shared" si="49"/>
        <v>1073.98276986</v>
      </c>
      <c r="M450" s="22">
        <f t="shared" si="50"/>
        <v>38.19</v>
      </c>
    </row>
    <row r="451" spans="1:13" ht="19.5" customHeight="1" outlineLevel="1">
      <c r="A451" s="18"/>
      <c r="B451" s="73" t="s">
        <v>464</v>
      </c>
      <c r="C451" s="73" t="s">
        <v>912</v>
      </c>
      <c r="D451" s="73" t="s">
        <v>114</v>
      </c>
      <c r="E451" s="65" t="s">
        <v>515</v>
      </c>
      <c r="F451" s="83" t="s">
        <v>88</v>
      </c>
      <c r="G451" s="56">
        <v>9</v>
      </c>
      <c r="H451" s="56">
        <f t="shared" si="51"/>
        <v>137.27329</v>
      </c>
      <c r="I451" s="58">
        <v>162.07</v>
      </c>
      <c r="J451" s="58">
        <f t="shared" si="48"/>
        <v>175.29799133</v>
      </c>
      <c r="K451" s="58">
        <f t="shared" si="49"/>
        <v>1577.68192197</v>
      </c>
      <c r="M451" s="22">
        <f t="shared" si="50"/>
        <v>162.07</v>
      </c>
    </row>
    <row r="452" spans="1:13" ht="19.5" customHeight="1" outlineLevel="1">
      <c r="A452" s="18"/>
      <c r="B452" s="73" t="s">
        <v>465</v>
      </c>
      <c r="C452" s="73" t="s">
        <v>412</v>
      </c>
      <c r="D452" s="73" t="s">
        <v>114</v>
      </c>
      <c r="E452" s="65" t="s">
        <v>45</v>
      </c>
      <c r="F452" s="83" t="s">
        <v>88</v>
      </c>
      <c r="G452" s="56">
        <v>5</v>
      </c>
      <c r="H452" s="56">
        <f t="shared" si="51"/>
        <v>392.10170999999997</v>
      </c>
      <c r="I452" s="58">
        <v>462.93</v>
      </c>
      <c r="J452" s="58">
        <f t="shared" si="48"/>
        <v>500.71388367</v>
      </c>
      <c r="K452" s="58">
        <f t="shared" si="49"/>
        <v>2503.56941835</v>
      </c>
      <c r="M452" s="22">
        <f t="shared" si="50"/>
        <v>462.93</v>
      </c>
    </row>
    <row r="453" spans="1:13" ht="19.5" customHeight="1" outlineLevel="1">
      <c r="A453" s="18"/>
      <c r="B453" s="73" t="s">
        <v>466</v>
      </c>
      <c r="C453" s="73" t="s">
        <v>224</v>
      </c>
      <c r="D453" s="73" t="s">
        <v>92</v>
      </c>
      <c r="E453" s="65" t="s">
        <v>514</v>
      </c>
      <c r="F453" s="83" t="s">
        <v>88</v>
      </c>
      <c r="G453" s="56">
        <v>8</v>
      </c>
      <c r="H453" s="56">
        <f t="shared" si="51"/>
        <v>32.14365</v>
      </c>
      <c r="I453" s="58">
        <v>37.95</v>
      </c>
      <c r="J453" s="58">
        <f t="shared" si="48"/>
        <v>41.04744105</v>
      </c>
      <c r="K453" s="58">
        <f t="shared" si="49"/>
        <v>328.3795284</v>
      </c>
      <c r="M453" s="22">
        <f t="shared" si="50"/>
        <v>37.95</v>
      </c>
    </row>
    <row r="454" spans="1:13" ht="19.5" customHeight="1" outlineLevel="1">
      <c r="A454" s="18"/>
      <c r="B454" s="67"/>
      <c r="C454" s="68"/>
      <c r="D454" s="68"/>
      <c r="E454" s="68"/>
      <c r="F454" s="68"/>
      <c r="G454" s="68"/>
      <c r="H454" s="56"/>
      <c r="I454" s="69" t="s">
        <v>250</v>
      </c>
      <c r="J454" s="58"/>
      <c r="K454" s="158">
        <f>SUM(K400:K453)</f>
        <v>71851.879864765</v>
      </c>
      <c r="M454" s="22" t="str">
        <f t="shared" si="50"/>
        <v>Subtotal </v>
      </c>
    </row>
    <row r="455" spans="1:13" ht="19.5" customHeight="1">
      <c r="A455" s="18"/>
      <c r="B455" s="48"/>
      <c r="C455" s="48"/>
      <c r="D455" s="48"/>
      <c r="E455" s="49"/>
      <c r="F455" s="48"/>
      <c r="G455" s="50"/>
      <c r="H455" s="56">
        <f t="shared" si="51"/>
        <v>0</v>
      </c>
      <c r="I455" s="51"/>
      <c r="J455" s="58"/>
      <c r="K455" s="72"/>
      <c r="M455" s="22">
        <f t="shared" si="50"/>
        <v>0</v>
      </c>
    </row>
    <row r="456" spans="1:13" s="17" customFormat="1" ht="19.5" customHeight="1">
      <c r="A456" s="128"/>
      <c r="B456" s="86">
        <v>19</v>
      </c>
      <c r="C456" s="86"/>
      <c r="D456" s="86"/>
      <c r="E456" s="97" t="s">
        <v>348</v>
      </c>
      <c r="F456" s="92"/>
      <c r="G456" s="102"/>
      <c r="H456" s="56">
        <f t="shared" si="51"/>
        <v>0</v>
      </c>
      <c r="I456" s="102"/>
      <c r="J456" s="131"/>
      <c r="K456" s="155">
        <f>K461</f>
        <v>780.5503513499999</v>
      </c>
      <c r="M456" s="22">
        <f t="shared" si="50"/>
        <v>0</v>
      </c>
    </row>
    <row r="457" spans="1:13" ht="19.5" customHeight="1" outlineLevel="1">
      <c r="A457" s="18"/>
      <c r="B457" s="90" t="s">
        <v>919</v>
      </c>
      <c r="C457" s="53">
        <v>89446</v>
      </c>
      <c r="D457" s="90" t="s">
        <v>92</v>
      </c>
      <c r="E457" s="92" t="s">
        <v>732</v>
      </c>
      <c r="F457" s="90" t="s">
        <v>105</v>
      </c>
      <c r="G457" s="56">
        <v>95</v>
      </c>
      <c r="H457" s="56">
        <f t="shared" si="51"/>
        <v>2.50712</v>
      </c>
      <c r="I457" s="58">
        <v>2.96</v>
      </c>
      <c r="J457" s="58">
        <f t="shared" si="48"/>
        <v>3.20159224</v>
      </c>
      <c r="K457" s="58">
        <f>SUM(G457*J457)</f>
        <v>304.1512628</v>
      </c>
      <c r="M457" s="22">
        <f t="shared" si="50"/>
        <v>2.96</v>
      </c>
    </row>
    <row r="458" spans="1:13" s="17" customFormat="1" ht="19.5" customHeight="1" outlineLevel="1">
      <c r="A458" s="18"/>
      <c r="B458" s="90" t="s">
        <v>490</v>
      </c>
      <c r="C458" s="53">
        <v>89485</v>
      </c>
      <c r="D458" s="53" t="s">
        <v>92</v>
      </c>
      <c r="E458" s="91" t="s">
        <v>963</v>
      </c>
      <c r="F458" s="53" t="s">
        <v>88</v>
      </c>
      <c r="G458" s="56">
        <v>18</v>
      </c>
      <c r="H458" s="56">
        <f t="shared" si="51"/>
        <v>2.54947</v>
      </c>
      <c r="I458" s="58">
        <v>3.01</v>
      </c>
      <c r="J458" s="58">
        <f t="shared" si="48"/>
        <v>3.2556731899999996</v>
      </c>
      <c r="K458" s="58">
        <f>SUM(G458*J458)</f>
        <v>58.60211741999999</v>
      </c>
      <c r="L458" s="1"/>
      <c r="M458" s="22">
        <f t="shared" si="50"/>
        <v>3.01</v>
      </c>
    </row>
    <row r="459" spans="1:13" s="17" customFormat="1" ht="19.5" customHeight="1" outlineLevel="1">
      <c r="A459" s="18"/>
      <c r="B459" s="90" t="s">
        <v>920</v>
      </c>
      <c r="C459" s="53">
        <v>89866</v>
      </c>
      <c r="D459" s="53" t="s">
        <v>92</v>
      </c>
      <c r="E459" s="91" t="s">
        <v>964</v>
      </c>
      <c r="F459" s="53" t="s">
        <v>88</v>
      </c>
      <c r="G459" s="56">
        <v>22</v>
      </c>
      <c r="H459" s="56">
        <f t="shared" si="51"/>
        <v>2.3377199999999996</v>
      </c>
      <c r="I459" s="58">
        <v>2.76</v>
      </c>
      <c r="J459" s="58">
        <f t="shared" si="48"/>
        <v>2.9852684399999996</v>
      </c>
      <c r="K459" s="58">
        <f>SUM(G459*J459)</f>
        <v>65.67590567999999</v>
      </c>
      <c r="L459" s="1"/>
      <c r="M459" s="22">
        <f t="shared" si="50"/>
        <v>2.76</v>
      </c>
    </row>
    <row r="460" spans="1:13" s="17" customFormat="1" ht="19.5" customHeight="1" outlineLevel="1">
      <c r="A460" s="18"/>
      <c r="B460" s="90" t="s">
        <v>921</v>
      </c>
      <c r="C460" s="53">
        <v>72285</v>
      </c>
      <c r="D460" s="53" t="s">
        <v>92</v>
      </c>
      <c r="E460" s="91" t="s">
        <v>965</v>
      </c>
      <c r="F460" s="53" t="s">
        <v>88</v>
      </c>
      <c r="G460" s="56">
        <v>5</v>
      </c>
      <c r="H460" s="56">
        <f t="shared" si="51"/>
        <v>55.14817</v>
      </c>
      <c r="I460" s="58">
        <v>65.11</v>
      </c>
      <c r="J460" s="58">
        <f t="shared" si="48"/>
        <v>70.42421309</v>
      </c>
      <c r="K460" s="58">
        <f>SUM(G460*J460)</f>
        <v>352.12106544999995</v>
      </c>
      <c r="L460" s="1"/>
      <c r="M460" s="22">
        <f t="shared" si="50"/>
        <v>65.11</v>
      </c>
    </row>
    <row r="461" spans="1:13" s="17" customFormat="1" ht="19.5" customHeight="1" outlineLevel="1">
      <c r="A461" s="18"/>
      <c r="B461" s="67"/>
      <c r="C461" s="68"/>
      <c r="D461" s="68"/>
      <c r="E461" s="68"/>
      <c r="F461" s="68"/>
      <c r="G461" s="68"/>
      <c r="H461" s="56"/>
      <c r="I461" s="69" t="s">
        <v>250</v>
      </c>
      <c r="J461" s="58"/>
      <c r="K461" s="158">
        <f>SUM(K457:K460)</f>
        <v>780.5503513499999</v>
      </c>
      <c r="L461" s="1"/>
      <c r="M461" s="22" t="str">
        <f t="shared" si="50"/>
        <v>Subtotal </v>
      </c>
    </row>
    <row r="462" spans="1:13" s="17" customFormat="1" ht="19.5" customHeight="1">
      <c r="A462" s="18"/>
      <c r="B462" s="48"/>
      <c r="C462" s="48"/>
      <c r="D462" s="48"/>
      <c r="E462" s="49"/>
      <c r="F462" s="48"/>
      <c r="G462" s="50"/>
      <c r="H462" s="56"/>
      <c r="I462" s="51"/>
      <c r="J462" s="58"/>
      <c r="K462" s="72"/>
      <c r="L462" s="1"/>
      <c r="M462" s="22">
        <f t="shared" si="50"/>
        <v>0</v>
      </c>
    </row>
    <row r="463" spans="1:13" s="17" customFormat="1" ht="19.5" customHeight="1">
      <c r="A463" s="128"/>
      <c r="B463" s="86">
        <v>20</v>
      </c>
      <c r="C463" s="86"/>
      <c r="D463" s="86"/>
      <c r="E463" s="97" t="s">
        <v>15</v>
      </c>
      <c r="F463" s="92"/>
      <c r="G463" s="102"/>
      <c r="H463" s="56"/>
      <c r="I463" s="102"/>
      <c r="J463" s="131"/>
      <c r="K463" s="155">
        <f>K493</f>
        <v>24404.182277398002</v>
      </c>
      <c r="M463" s="22">
        <f t="shared" si="50"/>
        <v>0</v>
      </c>
    </row>
    <row r="464" spans="1:13" s="17" customFormat="1" ht="19.5" customHeight="1" outlineLevel="1">
      <c r="A464" s="18"/>
      <c r="B464" s="86"/>
      <c r="C464" s="30"/>
      <c r="D464" s="30"/>
      <c r="E464" s="70" t="s">
        <v>47</v>
      </c>
      <c r="F464" s="92"/>
      <c r="G464" s="102"/>
      <c r="H464" s="56"/>
      <c r="I464" s="56"/>
      <c r="J464" s="58"/>
      <c r="K464" s="58"/>
      <c r="L464" s="1"/>
      <c r="M464" s="22">
        <f t="shared" si="50"/>
        <v>0</v>
      </c>
    </row>
    <row r="465" spans="1:13" s="17" customFormat="1" ht="19.5" customHeight="1" outlineLevel="1">
      <c r="A465" s="18"/>
      <c r="B465" s="90" t="s">
        <v>27</v>
      </c>
      <c r="C465" s="73" t="s">
        <v>917</v>
      </c>
      <c r="D465" s="73" t="s">
        <v>114</v>
      </c>
      <c r="E465" s="55" t="s">
        <v>16</v>
      </c>
      <c r="F465" s="90" t="s">
        <v>17</v>
      </c>
      <c r="G465" s="56">
        <v>2</v>
      </c>
      <c r="H465" s="56">
        <f t="shared" si="51"/>
        <v>424.06749</v>
      </c>
      <c r="I465" s="64">
        <v>500.67</v>
      </c>
      <c r="J465" s="58">
        <f aca="true" t="shared" si="52" ref="J465:J528">H465+(H465*27.7%)</f>
        <v>541.53418473</v>
      </c>
      <c r="K465" s="58">
        <f aca="true" t="shared" si="53" ref="K465:K492">SUM(G465*J465)</f>
        <v>1083.06836946</v>
      </c>
      <c r="L465" s="1"/>
      <c r="M465" s="22">
        <f t="shared" si="50"/>
        <v>500.67</v>
      </c>
    </row>
    <row r="466" spans="1:13" s="17" customFormat="1" ht="19.5" customHeight="1" outlineLevel="1">
      <c r="A466" s="18"/>
      <c r="B466" s="90" t="s">
        <v>177</v>
      </c>
      <c r="C466" s="73" t="s">
        <v>945</v>
      </c>
      <c r="D466" s="73" t="s">
        <v>900</v>
      </c>
      <c r="E466" s="55" t="s">
        <v>881</v>
      </c>
      <c r="F466" s="90" t="s">
        <v>17</v>
      </c>
      <c r="G466" s="56">
        <v>1</v>
      </c>
      <c r="H466" s="56">
        <f t="shared" si="51"/>
        <v>1346.45896</v>
      </c>
      <c r="I466" s="58">
        <v>1589.68</v>
      </c>
      <c r="J466" s="58">
        <f t="shared" si="52"/>
        <v>1719.4280919199998</v>
      </c>
      <c r="K466" s="58">
        <f t="shared" si="53"/>
        <v>1719.4280919199998</v>
      </c>
      <c r="L466" s="1"/>
      <c r="M466" s="22">
        <f t="shared" si="50"/>
        <v>1589.68</v>
      </c>
    </row>
    <row r="467" spans="1:13" s="17" customFormat="1" ht="19.5" customHeight="1" outlineLevel="1">
      <c r="A467" s="18"/>
      <c r="B467" s="90" t="s">
        <v>178</v>
      </c>
      <c r="C467" s="73" t="s">
        <v>946</v>
      </c>
      <c r="D467" s="73" t="s">
        <v>900</v>
      </c>
      <c r="E467" s="55" t="s">
        <v>1000</v>
      </c>
      <c r="F467" s="90" t="s">
        <v>17</v>
      </c>
      <c r="G467" s="56">
        <v>2</v>
      </c>
      <c r="H467" s="56">
        <f t="shared" si="51"/>
        <v>19.85368</v>
      </c>
      <c r="I467" s="58">
        <v>23.44</v>
      </c>
      <c r="J467" s="58">
        <f t="shared" si="52"/>
        <v>25.35314936</v>
      </c>
      <c r="K467" s="58">
        <f t="shared" si="53"/>
        <v>50.70629872</v>
      </c>
      <c r="L467" s="1"/>
      <c r="M467" s="22">
        <f t="shared" si="50"/>
        <v>23.44</v>
      </c>
    </row>
    <row r="468" spans="1:13" s="17" customFormat="1" ht="19.5" customHeight="1" outlineLevel="1">
      <c r="A468" s="18"/>
      <c r="B468" s="90" t="s">
        <v>179</v>
      </c>
      <c r="C468" s="73" t="s">
        <v>946</v>
      </c>
      <c r="D468" s="73" t="s">
        <v>900</v>
      </c>
      <c r="E468" s="55" t="s">
        <v>18</v>
      </c>
      <c r="F468" s="90" t="s">
        <v>17</v>
      </c>
      <c r="G468" s="56">
        <v>1</v>
      </c>
      <c r="H468" s="56">
        <f t="shared" si="51"/>
        <v>18.44766</v>
      </c>
      <c r="I468" s="58">
        <v>21.78</v>
      </c>
      <c r="J468" s="58">
        <f t="shared" si="52"/>
        <v>23.55766182</v>
      </c>
      <c r="K468" s="58">
        <f t="shared" si="53"/>
        <v>23.55766182</v>
      </c>
      <c r="L468" s="1"/>
      <c r="M468" s="22">
        <f t="shared" si="50"/>
        <v>21.78</v>
      </c>
    </row>
    <row r="469" spans="1:13" ht="19.5" customHeight="1" outlineLevel="1">
      <c r="A469" s="18"/>
      <c r="B469" s="90" t="s">
        <v>180</v>
      </c>
      <c r="C469" s="73" t="s">
        <v>946</v>
      </c>
      <c r="D469" s="73" t="s">
        <v>900</v>
      </c>
      <c r="E469" s="55" t="s">
        <v>1001</v>
      </c>
      <c r="F469" s="90" t="s">
        <v>17</v>
      </c>
      <c r="G469" s="56">
        <v>2</v>
      </c>
      <c r="H469" s="56">
        <f t="shared" si="51"/>
        <v>181.7662</v>
      </c>
      <c r="I469" s="58">
        <v>214.6</v>
      </c>
      <c r="J469" s="58">
        <f t="shared" si="52"/>
        <v>232.1154374</v>
      </c>
      <c r="K469" s="58">
        <f t="shared" si="53"/>
        <v>464.2308748</v>
      </c>
      <c r="M469" s="22">
        <f t="shared" si="50"/>
        <v>214.6</v>
      </c>
    </row>
    <row r="470" spans="1:13" ht="19.5" customHeight="1" outlineLevel="1">
      <c r="A470" s="18"/>
      <c r="B470" s="90" t="s">
        <v>181</v>
      </c>
      <c r="C470" s="73" t="s">
        <v>946</v>
      </c>
      <c r="D470" s="73" t="s">
        <v>900</v>
      </c>
      <c r="E470" s="55" t="s">
        <v>1002</v>
      </c>
      <c r="F470" s="90" t="s">
        <v>17</v>
      </c>
      <c r="G470" s="56">
        <v>1</v>
      </c>
      <c r="H470" s="56">
        <f t="shared" si="51"/>
        <v>18.44766</v>
      </c>
      <c r="I470" s="58">
        <v>21.78</v>
      </c>
      <c r="J470" s="58">
        <f t="shared" si="52"/>
        <v>23.55766182</v>
      </c>
      <c r="K470" s="58">
        <f t="shared" si="53"/>
        <v>23.55766182</v>
      </c>
      <c r="M470" s="22">
        <f t="shared" si="50"/>
        <v>21.78</v>
      </c>
    </row>
    <row r="471" spans="1:13" ht="19.5" customHeight="1" outlineLevel="1">
      <c r="A471" s="18"/>
      <c r="B471" s="90" t="s">
        <v>182</v>
      </c>
      <c r="C471" s="73"/>
      <c r="D471" s="73" t="s">
        <v>4</v>
      </c>
      <c r="E471" s="55" t="s">
        <v>1003</v>
      </c>
      <c r="F471" s="90" t="s">
        <v>17</v>
      </c>
      <c r="G471" s="56">
        <v>1</v>
      </c>
      <c r="H471" s="56">
        <f t="shared" si="51"/>
        <v>119.42699999999999</v>
      </c>
      <c r="I471" s="58">
        <v>141</v>
      </c>
      <c r="J471" s="58">
        <f t="shared" si="52"/>
        <v>152.508279</v>
      </c>
      <c r="K471" s="58">
        <f t="shared" si="53"/>
        <v>152.508279</v>
      </c>
      <c r="M471" s="22">
        <f t="shared" si="50"/>
        <v>141</v>
      </c>
    </row>
    <row r="472" spans="1:13" ht="19.5" customHeight="1" outlineLevel="1">
      <c r="A472" s="18"/>
      <c r="B472" s="90" t="s">
        <v>183</v>
      </c>
      <c r="C472" s="73" t="s">
        <v>916</v>
      </c>
      <c r="D472" s="73" t="s">
        <v>114</v>
      </c>
      <c r="E472" s="55" t="s">
        <v>1004</v>
      </c>
      <c r="F472" s="90" t="s">
        <v>17</v>
      </c>
      <c r="G472" s="56">
        <v>2</v>
      </c>
      <c r="H472" s="56">
        <f t="shared" si="51"/>
        <v>34.14257</v>
      </c>
      <c r="I472" s="64">
        <v>40.31</v>
      </c>
      <c r="J472" s="58">
        <f t="shared" si="52"/>
        <v>43.60006189</v>
      </c>
      <c r="K472" s="58">
        <f t="shared" si="53"/>
        <v>87.20012378</v>
      </c>
      <c r="M472" s="22">
        <f t="shared" si="50"/>
        <v>40.31</v>
      </c>
    </row>
    <row r="473" spans="1:13" s="17" customFormat="1" ht="19.5" customHeight="1" outlineLevel="1">
      <c r="A473" s="18"/>
      <c r="B473" s="90" t="s">
        <v>349</v>
      </c>
      <c r="C473" s="73" t="s">
        <v>915</v>
      </c>
      <c r="D473" s="73" t="s">
        <v>114</v>
      </c>
      <c r="E473" s="55" t="s">
        <v>1005</v>
      </c>
      <c r="F473" s="90" t="s">
        <v>17</v>
      </c>
      <c r="G473" s="56">
        <v>2</v>
      </c>
      <c r="H473" s="56">
        <f t="shared" si="51"/>
        <v>49.84595</v>
      </c>
      <c r="I473" s="64">
        <v>58.85</v>
      </c>
      <c r="J473" s="58">
        <f t="shared" si="52"/>
        <v>63.65327815</v>
      </c>
      <c r="K473" s="58">
        <f t="shared" si="53"/>
        <v>127.3065563</v>
      </c>
      <c r="L473" s="1"/>
      <c r="M473" s="22">
        <f t="shared" si="50"/>
        <v>58.85</v>
      </c>
    </row>
    <row r="474" spans="1:13" s="17" customFormat="1" ht="19.5" customHeight="1" outlineLevel="1">
      <c r="A474" s="18"/>
      <c r="B474" s="90" t="s">
        <v>350</v>
      </c>
      <c r="C474" s="100" t="s">
        <v>1006</v>
      </c>
      <c r="D474" s="73" t="s">
        <v>900</v>
      </c>
      <c r="E474" s="55" t="s">
        <v>1007</v>
      </c>
      <c r="F474" s="90" t="s">
        <v>17</v>
      </c>
      <c r="G474" s="56">
        <v>1</v>
      </c>
      <c r="H474" s="56">
        <f t="shared" si="51"/>
        <v>347.74432</v>
      </c>
      <c r="I474" s="58">
        <v>410.56</v>
      </c>
      <c r="J474" s="58">
        <f t="shared" si="52"/>
        <v>444.06949664</v>
      </c>
      <c r="K474" s="58">
        <f t="shared" si="53"/>
        <v>444.06949664</v>
      </c>
      <c r="L474" s="1"/>
      <c r="M474" s="22">
        <f aca="true" t="shared" si="54" ref="M474:M536">I474</f>
        <v>410.56</v>
      </c>
    </row>
    <row r="475" spans="1:13" s="17" customFormat="1" ht="19.5" customHeight="1" outlineLevel="1">
      <c r="A475" s="18"/>
      <c r="B475" s="90" t="s">
        <v>351</v>
      </c>
      <c r="C475" s="73"/>
      <c r="D475" s="73" t="s">
        <v>4</v>
      </c>
      <c r="E475" s="55" t="s">
        <v>1008</v>
      </c>
      <c r="F475" s="90" t="s">
        <v>17</v>
      </c>
      <c r="G475" s="56">
        <v>1</v>
      </c>
      <c r="H475" s="56">
        <f t="shared" si="51"/>
        <v>234.99168</v>
      </c>
      <c r="I475" s="58">
        <v>277.44</v>
      </c>
      <c r="J475" s="58">
        <f t="shared" si="52"/>
        <v>300.08437535999997</v>
      </c>
      <c r="K475" s="58">
        <f t="shared" si="53"/>
        <v>300.08437535999997</v>
      </c>
      <c r="L475" s="1"/>
      <c r="M475" s="22">
        <f t="shared" si="54"/>
        <v>277.44</v>
      </c>
    </row>
    <row r="476" spans="1:13" s="17" customFormat="1" ht="19.5" customHeight="1" outlineLevel="1">
      <c r="A476" s="18"/>
      <c r="B476" s="30"/>
      <c r="C476" s="30"/>
      <c r="D476" s="30"/>
      <c r="E476" s="70" t="s">
        <v>48</v>
      </c>
      <c r="F476" s="91"/>
      <c r="G476" s="56">
        <v>0</v>
      </c>
      <c r="H476" s="56">
        <f t="shared" si="51"/>
        <v>0</v>
      </c>
      <c r="I476" s="58"/>
      <c r="J476" s="58">
        <f t="shared" si="52"/>
        <v>0</v>
      </c>
      <c r="K476" s="58">
        <f t="shared" si="53"/>
        <v>0</v>
      </c>
      <c r="L476" s="1"/>
      <c r="M476" s="22">
        <f t="shared" si="54"/>
        <v>0</v>
      </c>
    </row>
    <row r="477" spans="1:13" s="17" customFormat="1" ht="19.5" customHeight="1" outlineLevel="1">
      <c r="A477" s="18"/>
      <c r="B477" s="53" t="s">
        <v>352</v>
      </c>
      <c r="C477" s="73" t="s">
        <v>911</v>
      </c>
      <c r="D477" s="53" t="s">
        <v>114</v>
      </c>
      <c r="E477" s="65" t="s">
        <v>882</v>
      </c>
      <c r="F477" s="90" t="s">
        <v>105</v>
      </c>
      <c r="G477" s="56">
        <v>980.3</v>
      </c>
      <c r="H477" s="56">
        <f t="shared" si="51"/>
        <v>7.2079699999999995</v>
      </c>
      <c r="I477" s="64">
        <v>8.51</v>
      </c>
      <c r="J477" s="58">
        <f t="shared" si="52"/>
        <v>9.204577689999999</v>
      </c>
      <c r="K477" s="58">
        <f t="shared" si="53"/>
        <v>9023.247509506999</v>
      </c>
      <c r="L477" s="1"/>
      <c r="M477" s="22">
        <f t="shared" si="54"/>
        <v>8.51</v>
      </c>
    </row>
    <row r="478" spans="1:13" s="17" customFormat="1" ht="19.5" customHeight="1" outlineLevel="1">
      <c r="A478" s="18"/>
      <c r="B478" s="53" t="s">
        <v>353</v>
      </c>
      <c r="C478" s="53" t="s">
        <v>411</v>
      </c>
      <c r="D478" s="53" t="s">
        <v>114</v>
      </c>
      <c r="E478" s="55" t="s">
        <v>49</v>
      </c>
      <c r="F478" s="90" t="s">
        <v>105</v>
      </c>
      <c r="G478" s="56">
        <v>242</v>
      </c>
      <c r="H478" s="56">
        <f t="shared" si="51"/>
        <v>6.42026</v>
      </c>
      <c r="I478" s="64">
        <v>7.58</v>
      </c>
      <c r="J478" s="58">
        <f t="shared" si="52"/>
        <v>8.19867202</v>
      </c>
      <c r="K478" s="58">
        <f t="shared" si="53"/>
        <v>1984.07862884</v>
      </c>
      <c r="L478" s="1"/>
      <c r="M478" s="22">
        <f t="shared" si="54"/>
        <v>7.58</v>
      </c>
    </row>
    <row r="479" spans="1:13" s="17" customFormat="1" ht="19.5" customHeight="1" outlineLevel="1">
      <c r="A479" s="18"/>
      <c r="B479" s="30"/>
      <c r="C479" s="30"/>
      <c r="D479" s="30"/>
      <c r="E479" s="70" t="s">
        <v>50</v>
      </c>
      <c r="F479" s="91"/>
      <c r="G479" s="56">
        <v>0</v>
      </c>
      <c r="H479" s="56">
        <f t="shared" si="51"/>
        <v>0</v>
      </c>
      <c r="I479" s="58"/>
      <c r="J479" s="58">
        <f t="shared" si="52"/>
        <v>0</v>
      </c>
      <c r="K479" s="58">
        <f t="shared" si="53"/>
        <v>0</v>
      </c>
      <c r="L479" s="1"/>
      <c r="M479" s="22">
        <f t="shared" si="54"/>
        <v>0</v>
      </c>
    </row>
    <row r="480" spans="1:13" s="17" customFormat="1" ht="19.5" customHeight="1" outlineLevel="1">
      <c r="A480" s="18"/>
      <c r="B480" s="90" t="s">
        <v>354</v>
      </c>
      <c r="C480" s="53"/>
      <c r="D480" s="53" t="s">
        <v>4</v>
      </c>
      <c r="E480" s="65" t="s">
        <v>883</v>
      </c>
      <c r="F480" s="53" t="s">
        <v>17</v>
      </c>
      <c r="G480" s="56">
        <v>19</v>
      </c>
      <c r="H480" s="56">
        <f t="shared" si="51"/>
        <v>38.115</v>
      </c>
      <c r="I480" s="58">
        <v>45</v>
      </c>
      <c r="J480" s="58">
        <f t="shared" si="52"/>
        <v>48.672855</v>
      </c>
      <c r="K480" s="58">
        <f t="shared" si="53"/>
        <v>924.7842449999999</v>
      </c>
      <c r="L480" s="1"/>
      <c r="M480" s="22">
        <f t="shared" si="54"/>
        <v>45</v>
      </c>
    </row>
    <row r="481" spans="1:13" s="17" customFormat="1" ht="19.5" customHeight="1" outlineLevel="1">
      <c r="A481" s="18"/>
      <c r="B481" s="86"/>
      <c r="C481" s="30"/>
      <c r="D481" s="30"/>
      <c r="E481" s="70" t="s">
        <v>51</v>
      </c>
      <c r="F481" s="91"/>
      <c r="G481" s="56">
        <v>0</v>
      </c>
      <c r="H481" s="56">
        <f t="shared" si="51"/>
        <v>0</v>
      </c>
      <c r="I481" s="58"/>
      <c r="J481" s="58">
        <f t="shared" si="52"/>
        <v>0</v>
      </c>
      <c r="K481" s="58">
        <f t="shared" si="53"/>
        <v>0</v>
      </c>
      <c r="L481" s="1"/>
      <c r="M481" s="22">
        <f t="shared" si="54"/>
        <v>0</v>
      </c>
    </row>
    <row r="482" spans="1:13" s="17" customFormat="1" ht="19.5" customHeight="1" outlineLevel="1">
      <c r="A482" s="18"/>
      <c r="B482" s="90" t="s">
        <v>355</v>
      </c>
      <c r="C482" s="53"/>
      <c r="D482" s="53" t="s">
        <v>4</v>
      </c>
      <c r="E482" s="55" t="s">
        <v>1009</v>
      </c>
      <c r="F482" s="53" t="s">
        <v>17</v>
      </c>
      <c r="G482" s="56">
        <v>19</v>
      </c>
      <c r="H482" s="56">
        <f t="shared" si="51"/>
        <v>24.45289</v>
      </c>
      <c r="I482" s="58">
        <v>28.87</v>
      </c>
      <c r="J482" s="58">
        <f t="shared" si="52"/>
        <v>31.226340529999998</v>
      </c>
      <c r="K482" s="58">
        <f t="shared" si="53"/>
        <v>593.30047007</v>
      </c>
      <c r="L482" s="1"/>
      <c r="M482" s="22">
        <f t="shared" si="54"/>
        <v>28.87</v>
      </c>
    </row>
    <row r="483" spans="1:13" s="17" customFormat="1" ht="19.5" customHeight="1" outlineLevel="1">
      <c r="A483" s="18"/>
      <c r="B483" s="90" t="s">
        <v>356</v>
      </c>
      <c r="C483" s="53"/>
      <c r="D483" s="53" t="s">
        <v>4</v>
      </c>
      <c r="E483" s="55" t="s">
        <v>1010</v>
      </c>
      <c r="F483" s="53" t="s">
        <v>17</v>
      </c>
      <c r="G483" s="56">
        <v>8</v>
      </c>
      <c r="H483" s="56">
        <f t="shared" si="51"/>
        <v>1.53307</v>
      </c>
      <c r="I483" s="58">
        <v>1.81</v>
      </c>
      <c r="J483" s="58">
        <f t="shared" si="52"/>
        <v>1.9577303899999998</v>
      </c>
      <c r="K483" s="58">
        <f t="shared" si="53"/>
        <v>15.661843119999999</v>
      </c>
      <c r="L483" s="1"/>
      <c r="M483" s="22">
        <f t="shared" si="54"/>
        <v>1.81</v>
      </c>
    </row>
    <row r="484" spans="1:13" s="17" customFormat="1" ht="19.5" customHeight="1" outlineLevel="1">
      <c r="A484" s="18"/>
      <c r="B484" s="90" t="s">
        <v>357</v>
      </c>
      <c r="C484" s="53"/>
      <c r="D484" s="53" t="s">
        <v>4</v>
      </c>
      <c r="E484" s="55" t="s">
        <v>1014</v>
      </c>
      <c r="F484" s="53" t="s">
        <v>17</v>
      </c>
      <c r="G484" s="56">
        <v>1</v>
      </c>
      <c r="H484" s="56">
        <f t="shared" si="51"/>
        <v>694.54</v>
      </c>
      <c r="I484" s="58">
        <v>820</v>
      </c>
      <c r="J484" s="58">
        <f t="shared" si="52"/>
        <v>886.9275799999999</v>
      </c>
      <c r="K484" s="58">
        <f t="shared" si="53"/>
        <v>886.9275799999999</v>
      </c>
      <c r="L484" s="1"/>
      <c r="M484" s="22">
        <f t="shared" si="54"/>
        <v>820</v>
      </c>
    </row>
    <row r="485" spans="1:13" s="17" customFormat="1" ht="19.5" customHeight="1" outlineLevel="1">
      <c r="A485" s="18"/>
      <c r="B485" s="86"/>
      <c r="C485" s="30"/>
      <c r="D485" s="30"/>
      <c r="E485" s="70" t="s">
        <v>52</v>
      </c>
      <c r="F485" s="91"/>
      <c r="G485" s="56">
        <v>0</v>
      </c>
      <c r="H485" s="56">
        <f t="shared" si="51"/>
        <v>0</v>
      </c>
      <c r="I485" s="58"/>
      <c r="J485" s="58">
        <f t="shared" si="52"/>
        <v>0</v>
      </c>
      <c r="K485" s="58">
        <f t="shared" si="53"/>
        <v>0</v>
      </c>
      <c r="L485" s="1"/>
      <c r="M485" s="22">
        <f t="shared" si="54"/>
        <v>0</v>
      </c>
    </row>
    <row r="486" spans="1:13" s="17" customFormat="1" ht="19.5" customHeight="1" outlineLevel="1">
      <c r="A486" s="18"/>
      <c r="B486" s="90" t="s">
        <v>358</v>
      </c>
      <c r="C486" s="53">
        <v>83446</v>
      </c>
      <c r="D486" s="53" t="s">
        <v>92</v>
      </c>
      <c r="E486" s="55" t="s">
        <v>1011</v>
      </c>
      <c r="F486" s="53" t="s">
        <v>17</v>
      </c>
      <c r="G486" s="56">
        <v>2</v>
      </c>
      <c r="H486" s="56">
        <f aca="true" t="shared" si="55" ref="H486:H536">M486*0.847</f>
        <v>95.38067</v>
      </c>
      <c r="I486" s="58">
        <v>112.61</v>
      </c>
      <c r="J486" s="58">
        <f t="shared" si="52"/>
        <v>121.80111559</v>
      </c>
      <c r="K486" s="58">
        <f t="shared" si="53"/>
        <v>243.60223118</v>
      </c>
      <c r="L486" s="1"/>
      <c r="M486" s="22">
        <f t="shared" si="54"/>
        <v>112.61</v>
      </c>
    </row>
    <row r="487" spans="1:13" s="17" customFormat="1" ht="19.5" customHeight="1" outlineLevel="1">
      <c r="A487" s="18"/>
      <c r="B487" s="90" t="s">
        <v>359</v>
      </c>
      <c r="C487" s="53">
        <v>83387</v>
      </c>
      <c r="D487" s="53" t="s">
        <v>92</v>
      </c>
      <c r="E487" s="55" t="s">
        <v>884</v>
      </c>
      <c r="F487" s="53" t="s">
        <v>17</v>
      </c>
      <c r="G487" s="56">
        <v>41</v>
      </c>
      <c r="H487" s="56">
        <f t="shared" si="55"/>
        <v>4.8279</v>
      </c>
      <c r="I487" s="58">
        <v>5.7</v>
      </c>
      <c r="J487" s="58">
        <f t="shared" si="52"/>
        <v>6.165228299999999</v>
      </c>
      <c r="K487" s="58">
        <f t="shared" si="53"/>
        <v>252.77436029999996</v>
      </c>
      <c r="L487" s="1"/>
      <c r="M487" s="22">
        <f t="shared" si="54"/>
        <v>5.7</v>
      </c>
    </row>
    <row r="488" spans="1:13" s="17" customFormat="1" ht="19.5" customHeight="1" outlineLevel="1">
      <c r="A488" s="18"/>
      <c r="B488" s="86"/>
      <c r="C488" s="30"/>
      <c r="D488" s="30"/>
      <c r="E488" s="75" t="s">
        <v>37</v>
      </c>
      <c r="F488" s="61"/>
      <c r="G488" s="56">
        <v>0</v>
      </c>
      <c r="H488" s="56">
        <f t="shared" si="55"/>
        <v>0</v>
      </c>
      <c r="I488" s="58"/>
      <c r="J488" s="58">
        <f t="shared" si="52"/>
        <v>0</v>
      </c>
      <c r="K488" s="58">
        <f t="shared" si="53"/>
        <v>0</v>
      </c>
      <c r="L488" s="1"/>
      <c r="M488" s="22">
        <f t="shared" si="54"/>
        <v>0</v>
      </c>
    </row>
    <row r="489" spans="1:13" s="17" customFormat="1" ht="19.5" customHeight="1" outlineLevel="1">
      <c r="A489" s="18"/>
      <c r="B489" s="90" t="s">
        <v>360</v>
      </c>
      <c r="C489" s="53">
        <v>72935</v>
      </c>
      <c r="D489" s="53" t="s">
        <v>92</v>
      </c>
      <c r="E489" s="61" t="s">
        <v>885</v>
      </c>
      <c r="F489" s="53" t="s">
        <v>105</v>
      </c>
      <c r="G489" s="56">
        <v>1.3</v>
      </c>
      <c r="H489" s="56">
        <f t="shared" si="55"/>
        <v>4.61615</v>
      </c>
      <c r="I489" s="58">
        <v>5.45</v>
      </c>
      <c r="J489" s="58">
        <f t="shared" si="52"/>
        <v>5.89482355</v>
      </c>
      <c r="K489" s="58">
        <f t="shared" si="53"/>
        <v>7.663270615</v>
      </c>
      <c r="L489" s="1"/>
      <c r="M489" s="22">
        <f t="shared" si="54"/>
        <v>5.45</v>
      </c>
    </row>
    <row r="490" spans="1:13" s="17" customFormat="1" ht="19.5" customHeight="1" outlineLevel="1">
      <c r="A490" s="18"/>
      <c r="B490" s="90" t="s">
        <v>361</v>
      </c>
      <c r="C490" s="53">
        <v>72934</v>
      </c>
      <c r="D490" s="53" t="s">
        <v>92</v>
      </c>
      <c r="E490" s="61" t="s">
        <v>886</v>
      </c>
      <c r="F490" s="53" t="s">
        <v>105</v>
      </c>
      <c r="G490" s="56">
        <v>219.8</v>
      </c>
      <c r="H490" s="56">
        <f t="shared" si="55"/>
        <v>3.6420999999999997</v>
      </c>
      <c r="I490" s="58">
        <v>4.3</v>
      </c>
      <c r="J490" s="58">
        <f t="shared" si="52"/>
        <v>4.6509617</v>
      </c>
      <c r="K490" s="58">
        <f t="shared" si="53"/>
        <v>1022.2813816600001</v>
      </c>
      <c r="L490" s="1"/>
      <c r="M490" s="22">
        <f t="shared" si="54"/>
        <v>4.3</v>
      </c>
    </row>
    <row r="491" spans="1:13" s="17" customFormat="1" ht="19.5" customHeight="1" outlineLevel="1">
      <c r="A491" s="18"/>
      <c r="B491" s="90" t="s">
        <v>362</v>
      </c>
      <c r="C491" s="53">
        <v>72310</v>
      </c>
      <c r="D491" s="53" t="s">
        <v>92</v>
      </c>
      <c r="E491" s="65" t="s">
        <v>1013</v>
      </c>
      <c r="F491" s="53" t="s">
        <v>105</v>
      </c>
      <c r="G491" s="56">
        <v>4</v>
      </c>
      <c r="H491" s="56">
        <f t="shared" si="55"/>
        <v>28.63707</v>
      </c>
      <c r="I491" s="58">
        <v>33.81</v>
      </c>
      <c r="J491" s="58">
        <f t="shared" si="52"/>
        <v>36.56953839</v>
      </c>
      <c r="K491" s="58">
        <f t="shared" si="53"/>
        <v>146.27815356</v>
      </c>
      <c r="L491" s="1"/>
      <c r="M491" s="22">
        <f t="shared" si="54"/>
        <v>33.81</v>
      </c>
    </row>
    <row r="492" spans="1:13" s="17" customFormat="1" ht="19.5" customHeight="1" outlineLevel="1">
      <c r="A492" s="18"/>
      <c r="B492" s="90" t="s">
        <v>1012</v>
      </c>
      <c r="C492" s="73" t="s">
        <v>908</v>
      </c>
      <c r="D492" s="73" t="s">
        <v>114</v>
      </c>
      <c r="E492" s="65" t="s">
        <v>1015</v>
      </c>
      <c r="F492" s="53" t="s">
        <v>105</v>
      </c>
      <c r="G492" s="56">
        <v>90.1</v>
      </c>
      <c r="H492" s="56">
        <f t="shared" si="55"/>
        <v>41.96038</v>
      </c>
      <c r="I492" s="64">
        <v>49.54</v>
      </c>
      <c r="J492" s="58">
        <f t="shared" si="52"/>
        <v>53.58340526</v>
      </c>
      <c r="K492" s="58">
        <f t="shared" si="53"/>
        <v>4827.864813925999</v>
      </c>
      <c r="L492" s="1"/>
      <c r="M492" s="22">
        <f t="shared" si="54"/>
        <v>49.54</v>
      </c>
    </row>
    <row r="493" spans="1:13" s="17" customFormat="1" ht="19.5" customHeight="1" outlineLevel="1">
      <c r="A493" s="18"/>
      <c r="B493" s="67"/>
      <c r="C493" s="68"/>
      <c r="D493" s="68"/>
      <c r="E493" s="68"/>
      <c r="F493" s="68"/>
      <c r="G493" s="68"/>
      <c r="H493" s="56" t="e">
        <f t="shared" si="55"/>
        <v>#VALUE!</v>
      </c>
      <c r="I493" s="69" t="s">
        <v>250</v>
      </c>
      <c r="J493" s="58"/>
      <c r="K493" s="158">
        <f>SUM(K464:K492)</f>
        <v>24404.182277398002</v>
      </c>
      <c r="L493" s="1"/>
      <c r="M493" s="22" t="str">
        <f t="shared" si="54"/>
        <v>Subtotal </v>
      </c>
    </row>
    <row r="494" spans="1:13" s="17" customFormat="1" ht="19.5" customHeight="1">
      <c r="A494" s="18"/>
      <c r="B494" s="48"/>
      <c r="C494" s="48"/>
      <c r="D494" s="48"/>
      <c r="E494" s="49"/>
      <c r="F494" s="48"/>
      <c r="G494" s="50"/>
      <c r="H494" s="56">
        <f t="shared" si="55"/>
        <v>0</v>
      </c>
      <c r="I494" s="51"/>
      <c r="J494" s="58">
        <f t="shared" si="52"/>
        <v>0</v>
      </c>
      <c r="K494" s="72"/>
      <c r="L494" s="1"/>
      <c r="M494" s="22">
        <f t="shared" si="54"/>
        <v>0</v>
      </c>
    </row>
    <row r="495" spans="1:13" s="17" customFormat="1" ht="19.5" customHeight="1">
      <c r="A495" s="128"/>
      <c r="B495" s="86">
        <v>21</v>
      </c>
      <c r="C495" s="86"/>
      <c r="D495" s="86"/>
      <c r="E495" s="87" t="s">
        <v>248</v>
      </c>
      <c r="F495" s="86"/>
      <c r="G495" s="132"/>
      <c r="H495" s="56">
        <f t="shared" si="55"/>
        <v>0</v>
      </c>
      <c r="I495" s="129"/>
      <c r="J495" s="131">
        <f t="shared" si="52"/>
        <v>0</v>
      </c>
      <c r="K495" s="155">
        <f>K499</f>
        <v>2296.206831765</v>
      </c>
      <c r="M495" s="22">
        <f t="shared" si="54"/>
        <v>0</v>
      </c>
    </row>
    <row r="496" spans="1:13" s="17" customFormat="1" ht="19.5" customHeight="1" outlineLevel="1">
      <c r="A496" s="18"/>
      <c r="B496" s="53" t="s">
        <v>28</v>
      </c>
      <c r="C496" s="53"/>
      <c r="D496" s="53" t="s">
        <v>4</v>
      </c>
      <c r="E496" s="55" t="s">
        <v>874</v>
      </c>
      <c r="F496" s="53" t="s">
        <v>88</v>
      </c>
      <c r="G496" s="56">
        <v>1</v>
      </c>
      <c r="H496" s="56">
        <f t="shared" si="55"/>
        <v>1675.94196</v>
      </c>
      <c r="I496" s="58">
        <v>1978.68</v>
      </c>
      <c r="J496" s="58">
        <f t="shared" si="52"/>
        <v>2140.1778829200002</v>
      </c>
      <c r="K496" s="58">
        <f>G496*J496</f>
        <v>2140.1778829200002</v>
      </c>
      <c r="L496" s="1"/>
      <c r="M496" s="22">
        <f t="shared" si="54"/>
        <v>1978.68</v>
      </c>
    </row>
    <row r="497" spans="1:13" s="17" customFormat="1" ht="19.5" customHeight="1" outlineLevel="1">
      <c r="A497" s="18"/>
      <c r="B497" s="53" t="s">
        <v>184</v>
      </c>
      <c r="C497" s="53"/>
      <c r="D497" s="53" t="s">
        <v>4</v>
      </c>
      <c r="E497" s="55" t="s">
        <v>835</v>
      </c>
      <c r="F497" s="53" t="s">
        <v>105</v>
      </c>
      <c r="G497" s="56">
        <v>5</v>
      </c>
      <c r="H497" s="56">
        <f t="shared" si="55"/>
        <v>23.6313</v>
      </c>
      <c r="I497" s="58">
        <v>27.9</v>
      </c>
      <c r="J497" s="58">
        <f t="shared" si="52"/>
        <v>30.177170099999998</v>
      </c>
      <c r="K497" s="58">
        <f>G497*J497</f>
        <v>150.8858505</v>
      </c>
      <c r="L497" s="1"/>
      <c r="M497" s="22">
        <f t="shared" si="54"/>
        <v>27.9</v>
      </c>
    </row>
    <row r="498" spans="1:13" ht="19.5" customHeight="1" outlineLevel="1">
      <c r="A498" s="18"/>
      <c r="B498" s="53" t="s">
        <v>185</v>
      </c>
      <c r="C498" s="53"/>
      <c r="D498" s="53" t="s">
        <v>4</v>
      </c>
      <c r="E498" s="55" t="s">
        <v>836</v>
      </c>
      <c r="F498" s="53" t="s">
        <v>88</v>
      </c>
      <c r="G498" s="56">
        <v>1</v>
      </c>
      <c r="H498" s="56">
        <f t="shared" si="55"/>
        <v>4.0274849999999995</v>
      </c>
      <c r="I498" s="58">
        <v>4.755</v>
      </c>
      <c r="J498" s="58">
        <f t="shared" si="52"/>
        <v>5.143098344999999</v>
      </c>
      <c r="K498" s="58">
        <f>G498*J498</f>
        <v>5.143098344999999</v>
      </c>
      <c r="M498" s="22">
        <f t="shared" si="54"/>
        <v>4.755</v>
      </c>
    </row>
    <row r="499" spans="1:13" ht="19.5" customHeight="1" outlineLevel="1">
      <c r="A499" s="18"/>
      <c r="B499" s="67"/>
      <c r="C499" s="68"/>
      <c r="D499" s="68"/>
      <c r="E499" s="68"/>
      <c r="F499" s="68"/>
      <c r="G499" s="68"/>
      <c r="H499" s="56"/>
      <c r="I499" s="69" t="s">
        <v>250</v>
      </c>
      <c r="J499" s="58"/>
      <c r="K499" s="158">
        <f>SUM(K496:K498)</f>
        <v>2296.206831765</v>
      </c>
      <c r="M499" s="22" t="str">
        <f t="shared" si="54"/>
        <v>Subtotal </v>
      </c>
    </row>
    <row r="500" spans="1:13" ht="19.5" customHeight="1">
      <c r="A500" s="18"/>
      <c r="B500" s="48"/>
      <c r="C500" s="48"/>
      <c r="D500" s="48"/>
      <c r="E500" s="49"/>
      <c r="F500" s="48"/>
      <c r="G500" s="50"/>
      <c r="H500" s="56">
        <f t="shared" si="55"/>
        <v>0</v>
      </c>
      <c r="I500" s="51"/>
      <c r="J500" s="58"/>
      <c r="K500" s="72"/>
      <c r="M500" s="22">
        <f t="shared" si="54"/>
        <v>0</v>
      </c>
    </row>
    <row r="501" spans="1:13" s="17" customFormat="1" ht="19.5" customHeight="1">
      <c r="A501" s="128"/>
      <c r="B501" s="86">
        <v>22</v>
      </c>
      <c r="C501" s="86"/>
      <c r="D501" s="86"/>
      <c r="E501" s="87" t="s">
        <v>26</v>
      </c>
      <c r="F501" s="87"/>
      <c r="G501" s="129"/>
      <c r="H501" s="56">
        <f t="shared" si="55"/>
        <v>0</v>
      </c>
      <c r="I501" s="129"/>
      <c r="J501" s="131"/>
      <c r="K501" s="155">
        <f>K514</f>
        <v>20185.552344649997</v>
      </c>
      <c r="M501" s="22">
        <f t="shared" si="54"/>
        <v>0</v>
      </c>
    </row>
    <row r="502" spans="1:13" ht="27" customHeight="1" outlineLevel="1">
      <c r="A502" s="18"/>
      <c r="B502" s="53" t="s">
        <v>190</v>
      </c>
      <c r="C502" s="53">
        <v>68070</v>
      </c>
      <c r="D502" s="53" t="s">
        <v>92</v>
      </c>
      <c r="E502" s="65" t="s">
        <v>75</v>
      </c>
      <c r="F502" s="90" t="s">
        <v>105</v>
      </c>
      <c r="G502" s="56">
        <v>3</v>
      </c>
      <c r="H502" s="56">
        <f t="shared" si="55"/>
        <v>33.66825</v>
      </c>
      <c r="I502" s="58">
        <v>39.75</v>
      </c>
      <c r="J502" s="58">
        <f t="shared" si="52"/>
        <v>42.99435525</v>
      </c>
      <c r="K502" s="58">
        <f aca="true" t="shared" si="56" ref="K502:K513">SUM(G502*J502)</f>
        <v>128.98306574999998</v>
      </c>
      <c r="M502" s="22">
        <f t="shared" si="54"/>
        <v>39.75</v>
      </c>
    </row>
    <row r="503" spans="1:13" ht="19.5" customHeight="1" outlineLevel="1">
      <c r="A503" s="18"/>
      <c r="B503" s="53" t="s">
        <v>191</v>
      </c>
      <c r="C503" s="53" t="s">
        <v>837</v>
      </c>
      <c r="D503" s="95" t="s">
        <v>114</v>
      </c>
      <c r="E503" s="61" t="s">
        <v>166</v>
      </c>
      <c r="F503" s="103" t="s">
        <v>105</v>
      </c>
      <c r="G503" s="56">
        <v>35</v>
      </c>
      <c r="H503" s="56">
        <f t="shared" si="55"/>
        <v>5.28528</v>
      </c>
      <c r="I503" s="64">
        <v>6.24</v>
      </c>
      <c r="J503" s="58">
        <f t="shared" si="52"/>
        <v>6.74930256</v>
      </c>
      <c r="K503" s="58">
        <f t="shared" si="56"/>
        <v>236.2255896</v>
      </c>
      <c r="M503" s="22">
        <f t="shared" si="54"/>
        <v>6.24</v>
      </c>
    </row>
    <row r="504" spans="1:13" ht="19.5" customHeight="1" outlineLevel="1">
      <c r="A504" s="18"/>
      <c r="B504" s="53" t="s">
        <v>193</v>
      </c>
      <c r="C504" s="53" t="s">
        <v>838</v>
      </c>
      <c r="D504" s="95" t="s">
        <v>114</v>
      </c>
      <c r="E504" s="61" t="s">
        <v>950</v>
      </c>
      <c r="F504" s="90" t="s">
        <v>88</v>
      </c>
      <c r="G504" s="56">
        <v>10</v>
      </c>
      <c r="H504" s="56">
        <f t="shared" si="55"/>
        <v>6.23392</v>
      </c>
      <c r="I504" s="64">
        <v>7.36</v>
      </c>
      <c r="J504" s="58">
        <f t="shared" si="52"/>
        <v>7.960715840000001</v>
      </c>
      <c r="K504" s="58">
        <f t="shared" si="56"/>
        <v>79.6071584</v>
      </c>
      <c r="M504" s="22">
        <f t="shared" si="54"/>
        <v>7.36</v>
      </c>
    </row>
    <row r="505" spans="1:13" ht="19.5" customHeight="1" outlineLevel="1" collapsed="1">
      <c r="A505" s="18"/>
      <c r="B505" s="53" t="s">
        <v>209</v>
      </c>
      <c r="C505" s="53"/>
      <c r="D505" s="53" t="s">
        <v>4</v>
      </c>
      <c r="E505" s="61" t="s">
        <v>839</v>
      </c>
      <c r="F505" s="90" t="s">
        <v>409</v>
      </c>
      <c r="G505" s="56">
        <v>20</v>
      </c>
      <c r="H505" s="56">
        <f t="shared" si="55"/>
        <v>293.27375</v>
      </c>
      <c r="I505" s="58">
        <v>346.25</v>
      </c>
      <c r="J505" s="58">
        <f t="shared" si="52"/>
        <v>374.51057875</v>
      </c>
      <c r="K505" s="58">
        <f t="shared" si="56"/>
        <v>7490.211574999999</v>
      </c>
      <c r="M505" s="22">
        <f t="shared" si="54"/>
        <v>346.25</v>
      </c>
    </row>
    <row r="506" spans="1:13" s="17" customFormat="1" ht="19.5" customHeight="1" outlineLevel="1">
      <c r="A506" s="18"/>
      <c r="B506" s="53" t="s">
        <v>210</v>
      </c>
      <c r="C506" s="53"/>
      <c r="D506" s="53" t="s">
        <v>4</v>
      </c>
      <c r="E506" s="61" t="s">
        <v>550</v>
      </c>
      <c r="F506" s="90" t="s">
        <v>88</v>
      </c>
      <c r="G506" s="56">
        <v>20</v>
      </c>
      <c r="H506" s="56">
        <f t="shared" si="55"/>
        <v>0.9740499999999999</v>
      </c>
      <c r="I506" s="58">
        <v>1.15</v>
      </c>
      <c r="J506" s="58">
        <f t="shared" si="52"/>
        <v>1.2438618499999998</v>
      </c>
      <c r="K506" s="58">
        <f t="shared" si="56"/>
        <v>24.877236999999997</v>
      </c>
      <c r="L506" s="1"/>
      <c r="M506" s="22">
        <f t="shared" si="54"/>
        <v>1.15</v>
      </c>
    </row>
    <row r="507" spans="1:13" s="17" customFormat="1" ht="30" customHeight="1" outlineLevel="1">
      <c r="A507" s="18"/>
      <c r="B507" s="53" t="s">
        <v>363</v>
      </c>
      <c r="C507" s="53"/>
      <c r="D507" s="53" t="s">
        <v>4</v>
      </c>
      <c r="E507" s="65" t="s">
        <v>553</v>
      </c>
      <c r="F507" s="90" t="s">
        <v>88</v>
      </c>
      <c r="G507" s="56">
        <v>1</v>
      </c>
      <c r="H507" s="56">
        <f t="shared" si="55"/>
        <v>211.41119999999998</v>
      </c>
      <c r="I507" s="58">
        <v>249.6</v>
      </c>
      <c r="J507" s="58">
        <f t="shared" si="52"/>
        <v>269.9721024</v>
      </c>
      <c r="K507" s="58">
        <f t="shared" si="56"/>
        <v>269.9721024</v>
      </c>
      <c r="L507" s="1"/>
      <c r="M507" s="22">
        <f t="shared" si="54"/>
        <v>249.6</v>
      </c>
    </row>
    <row r="508" spans="1:13" s="17" customFormat="1" ht="19.5" customHeight="1" outlineLevel="1">
      <c r="A508" s="18"/>
      <c r="B508" s="53" t="s">
        <v>364</v>
      </c>
      <c r="C508" s="53" t="s">
        <v>444</v>
      </c>
      <c r="D508" s="95" t="s">
        <v>92</v>
      </c>
      <c r="E508" s="65" t="s">
        <v>840</v>
      </c>
      <c r="F508" s="90" t="s">
        <v>90</v>
      </c>
      <c r="G508" s="56">
        <v>30</v>
      </c>
      <c r="H508" s="56">
        <f t="shared" si="55"/>
        <v>2.7442800000000003</v>
      </c>
      <c r="I508" s="58">
        <v>3.24</v>
      </c>
      <c r="J508" s="58">
        <f t="shared" si="52"/>
        <v>3.50444556</v>
      </c>
      <c r="K508" s="58">
        <f t="shared" si="56"/>
        <v>105.1333668</v>
      </c>
      <c r="L508" s="1"/>
      <c r="M508" s="22">
        <f t="shared" si="54"/>
        <v>3.24</v>
      </c>
    </row>
    <row r="509" spans="1:13" s="17" customFormat="1" ht="19.5" customHeight="1" outlineLevel="1">
      <c r="A509" s="18"/>
      <c r="B509" s="53" t="s">
        <v>365</v>
      </c>
      <c r="C509" s="90">
        <v>68069</v>
      </c>
      <c r="D509" s="90" t="s">
        <v>92</v>
      </c>
      <c r="E509" s="88" t="s">
        <v>551</v>
      </c>
      <c r="F509" s="90" t="s">
        <v>88</v>
      </c>
      <c r="G509" s="56">
        <v>10</v>
      </c>
      <c r="H509" s="56">
        <f t="shared" si="55"/>
        <v>31.15266</v>
      </c>
      <c r="I509" s="58">
        <v>36.78</v>
      </c>
      <c r="J509" s="58">
        <f t="shared" si="52"/>
        <v>39.78194682</v>
      </c>
      <c r="K509" s="58">
        <f t="shared" si="56"/>
        <v>397.8194682</v>
      </c>
      <c r="L509" s="1"/>
      <c r="M509" s="22">
        <f t="shared" si="54"/>
        <v>36.78</v>
      </c>
    </row>
    <row r="510" spans="1:13" s="17" customFormat="1" ht="19.5" customHeight="1" outlineLevel="1">
      <c r="A510" s="18"/>
      <c r="B510" s="53" t="s">
        <v>998</v>
      </c>
      <c r="C510" s="90">
        <v>72253</v>
      </c>
      <c r="D510" s="90" t="s">
        <v>92</v>
      </c>
      <c r="E510" s="88" t="s">
        <v>76</v>
      </c>
      <c r="F510" s="103" t="s">
        <v>105</v>
      </c>
      <c r="G510" s="56">
        <v>250</v>
      </c>
      <c r="H510" s="56">
        <f t="shared" si="55"/>
        <v>15.37305</v>
      </c>
      <c r="I510" s="58">
        <v>18.15</v>
      </c>
      <c r="J510" s="58">
        <f t="shared" si="52"/>
        <v>19.631384849999996</v>
      </c>
      <c r="K510" s="58">
        <f t="shared" si="56"/>
        <v>4907.846212499999</v>
      </c>
      <c r="L510" s="1"/>
      <c r="M510" s="22">
        <f t="shared" si="54"/>
        <v>18.15</v>
      </c>
    </row>
    <row r="511" spans="1:13" s="17" customFormat="1" ht="19.5" customHeight="1" outlineLevel="1">
      <c r="A511" s="18"/>
      <c r="B511" s="53" t="s">
        <v>366</v>
      </c>
      <c r="C511" s="90">
        <v>72254</v>
      </c>
      <c r="D511" s="90" t="s">
        <v>92</v>
      </c>
      <c r="E511" s="88" t="s">
        <v>77</v>
      </c>
      <c r="F511" s="103" t="s">
        <v>105</v>
      </c>
      <c r="G511" s="56">
        <v>200</v>
      </c>
      <c r="H511" s="56">
        <f t="shared" si="55"/>
        <v>21.801779999999997</v>
      </c>
      <c r="I511" s="58">
        <v>25.74</v>
      </c>
      <c r="J511" s="58">
        <f t="shared" si="52"/>
        <v>27.840873059999996</v>
      </c>
      <c r="K511" s="58">
        <f t="shared" si="56"/>
        <v>5568.174611999999</v>
      </c>
      <c r="L511" s="1"/>
      <c r="M511" s="22">
        <f t="shared" si="54"/>
        <v>25.74</v>
      </c>
    </row>
    <row r="512" spans="1:13" s="17" customFormat="1" ht="27" customHeight="1" outlineLevel="1">
      <c r="A512" s="18"/>
      <c r="B512" s="53" t="s">
        <v>367</v>
      </c>
      <c r="C512" s="90">
        <v>83370</v>
      </c>
      <c r="D512" s="90" t="s">
        <v>92</v>
      </c>
      <c r="E512" s="82" t="s">
        <v>552</v>
      </c>
      <c r="F512" s="90" t="s">
        <v>88</v>
      </c>
      <c r="G512" s="56">
        <v>5</v>
      </c>
      <c r="H512" s="56">
        <f t="shared" si="55"/>
        <v>126.8806</v>
      </c>
      <c r="I512" s="58">
        <v>149.8</v>
      </c>
      <c r="J512" s="58">
        <f t="shared" si="52"/>
        <v>162.0265262</v>
      </c>
      <c r="K512" s="58">
        <f t="shared" si="56"/>
        <v>810.1326310000001</v>
      </c>
      <c r="L512" s="1"/>
      <c r="M512" s="22">
        <f t="shared" si="54"/>
        <v>149.8</v>
      </c>
    </row>
    <row r="513" spans="1:13" s="17" customFormat="1" ht="19.5" customHeight="1" outlineLevel="1">
      <c r="A513" s="18"/>
      <c r="B513" s="53" t="s">
        <v>368</v>
      </c>
      <c r="C513" s="90">
        <v>72263</v>
      </c>
      <c r="D513" s="90" t="s">
        <v>92</v>
      </c>
      <c r="E513" s="88" t="s">
        <v>510</v>
      </c>
      <c r="F513" s="90" t="s">
        <v>88</v>
      </c>
      <c r="G513" s="56">
        <v>10</v>
      </c>
      <c r="H513" s="56">
        <f t="shared" si="55"/>
        <v>13.0438</v>
      </c>
      <c r="I513" s="58">
        <v>15.4</v>
      </c>
      <c r="J513" s="58">
        <f t="shared" si="52"/>
        <v>16.656932599999998</v>
      </c>
      <c r="K513" s="58">
        <f t="shared" si="56"/>
        <v>166.569326</v>
      </c>
      <c r="L513" s="1"/>
      <c r="M513" s="22">
        <f t="shared" si="54"/>
        <v>15.4</v>
      </c>
    </row>
    <row r="514" spans="1:13" s="17" customFormat="1" ht="19.5" customHeight="1" outlineLevel="1">
      <c r="A514" s="18"/>
      <c r="B514" s="67"/>
      <c r="C514" s="68"/>
      <c r="D514" s="68"/>
      <c r="E514" s="68"/>
      <c r="F514" s="68"/>
      <c r="G514" s="68"/>
      <c r="H514" s="56"/>
      <c r="I514" s="69" t="s">
        <v>250</v>
      </c>
      <c r="J514" s="58"/>
      <c r="K514" s="158">
        <f>SUM(K502:K513)</f>
        <v>20185.552344649997</v>
      </c>
      <c r="L514" s="1"/>
      <c r="M514" s="22" t="str">
        <f t="shared" si="54"/>
        <v>Subtotal </v>
      </c>
    </row>
    <row r="515" spans="1:13" s="17" customFormat="1" ht="19.5" customHeight="1">
      <c r="A515" s="18"/>
      <c r="B515" s="48"/>
      <c r="C515" s="48"/>
      <c r="D515" s="48"/>
      <c r="E515" s="49"/>
      <c r="F515" s="48"/>
      <c r="G515" s="50"/>
      <c r="H515" s="56">
        <f t="shared" si="55"/>
        <v>0</v>
      </c>
      <c r="I515" s="51"/>
      <c r="J515" s="58"/>
      <c r="K515" s="72"/>
      <c r="L515" s="1"/>
      <c r="M515" s="22">
        <f t="shared" si="54"/>
        <v>0</v>
      </c>
    </row>
    <row r="516" spans="1:13" s="17" customFormat="1" ht="19.5" customHeight="1">
      <c r="A516" s="128"/>
      <c r="B516" s="86">
        <v>23</v>
      </c>
      <c r="C516" s="86"/>
      <c r="D516" s="86"/>
      <c r="E516" s="87" t="s">
        <v>245</v>
      </c>
      <c r="F516" s="87"/>
      <c r="G516" s="129"/>
      <c r="H516" s="56">
        <f t="shared" si="55"/>
        <v>0</v>
      </c>
      <c r="I516" s="129"/>
      <c r="J516" s="131"/>
      <c r="K516" s="155">
        <f>K533</f>
        <v>36348.886491571495</v>
      </c>
      <c r="M516" s="22">
        <f t="shared" si="54"/>
        <v>0</v>
      </c>
    </row>
    <row r="517" spans="1:13" s="17" customFormat="1" ht="30" customHeight="1" outlineLevel="1">
      <c r="A517" s="18"/>
      <c r="B517" s="73" t="s">
        <v>195</v>
      </c>
      <c r="C517" s="95" t="s">
        <v>413</v>
      </c>
      <c r="D517" s="95" t="s">
        <v>114</v>
      </c>
      <c r="E517" s="65" t="s">
        <v>457</v>
      </c>
      <c r="F517" s="53" t="s">
        <v>88</v>
      </c>
      <c r="G517" s="56">
        <v>1</v>
      </c>
      <c r="H517" s="56">
        <f t="shared" si="55"/>
        <v>1968.4279999999999</v>
      </c>
      <c r="I517" s="64">
        <v>2324</v>
      </c>
      <c r="J517" s="58">
        <f t="shared" si="52"/>
        <v>2513.6825559999997</v>
      </c>
      <c r="K517" s="58">
        <f aca="true" t="shared" si="57" ref="K517:K532">SUM(G517*J517)</f>
        <v>2513.6825559999997</v>
      </c>
      <c r="L517" s="1"/>
      <c r="M517" s="22">
        <f t="shared" si="54"/>
        <v>2324</v>
      </c>
    </row>
    <row r="518" spans="1:13" ht="19.5" customHeight="1" outlineLevel="1">
      <c r="A518" s="18"/>
      <c r="B518" s="73" t="s">
        <v>369</v>
      </c>
      <c r="C518" s="53" t="s">
        <v>488</v>
      </c>
      <c r="D518" s="53" t="s">
        <v>114</v>
      </c>
      <c r="E518" s="55" t="s">
        <v>72</v>
      </c>
      <c r="F518" s="53" t="s">
        <v>93</v>
      </c>
      <c r="G518" s="56">
        <v>29.79</v>
      </c>
      <c r="H518" s="56">
        <f t="shared" si="55"/>
        <v>145.64165</v>
      </c>
      <c r="I518" s="58">
        <v>171.95</v>
      </c>
      <c r="J518" s="58">
        <f t="shared" si="52"/>
        <v>185.98438705</v>
      </c>
      <c r="K518" s="58">
        <f t="shared" si="57"/>
        <v>5540.4748902195</v>
      </c>
      <c r="M518" s="22">
        <f t="shared" si="54"/>
        <v>171.95</v>
      </c>
    </row>
    <row r="519" spans="1:13" ht="30" customHeight="1" outlineLevel="1">
      <c r="A519" s="18"/>
      <c r="B519" s="73" t="s">
        <v>370</v>
      </c>
      <c r="C519" s="53" t="s">
        <v>488</v>
      </c>
      <c r="D519" s="53" t="s">
        <v>114</v>
      </c>
      <c r="E519" s="65" t="s">
        <v>682</v>
      </c>
      <c r="F519" s="53" t="s">
        <v>93</v>
      </c>
      <c r="G519" s="56">
        <v>30.37</v>
      </c>
      <c r="H519" s="56">
        <f t="shared" si="55"/>
        <v>145.64165</v>
      </c>
      <c r="I519" s="58">
        <v>171.95</v>
      </c>
      <c r="J519" s="58">
        <f t="shared" si="52"/>
        <v>185.98438705</v>
      </c>
      <c r="K519" s="58">
        <f t="shared" si="57"/>
        <v>5648.345834708501</v>
      </c>
      <c r="M519" s="22">
        <f t="shared" si="54"/>
        <v>171.95</v>
      </c>
    </row>
    <row r="520" spans="1:13" ht="19.5" customHeight="1" outlineLevel="1">
      <c r="A520" s="18"/>
      <c r="B520" s="73" t="s">
        <v>458</v>
      </c>
      <c r="C520" s="53" t="s">
        <v>403</v>
      </c>
      <c r="D520" s="53" t="s">
        <v>114</v>
      </c>
      <c r="E520" s="104" t="s">
        <v>404</v>
      </c>
      <c r="F520" s="95" t="s">
        <v>93</v>
      </c>
      <c r="G520" s="56">
        <v>31</v>
      </c>
      <c r="H520" s="56">
        <f t="shared" si="55"/>
        <v>84.51366</v>
      </c>
      <c r="I520" s="58">
        <v>99.78</v>
      </c>
      <c r="J520" s="58">
        <f t="shared" si="52"/>
        <v>107.92394382</v>
      </c>
      <c r="K520" s="58">
        <f t="shared" si="57"/>
        <v>3345.64225842</v>
      </c>
      <c r="M520" s="22">
        <f t="shared" si="54"/>
        <v>99.78</v>
      </c>
    </row>
    <row r="521" spans="1:13" ht="19.5" customHeight="1" outlineLevel="1">
      <c r="A521" s="18"/>
      <c r="B521" s="73" t="s">
        <v>459</v>
      </c>
      <c r="C521" s="53" t="s">
        <v>491</v>
      </c>
      <c r="D521" s="95" t="s">
        <v>114</v>
      </c>
      <c r="E521" s="104" t="s">
        <v>565</v>
      </c>
      <c r="F521" s="95" t="s">
        <v>93</v>
      </c>
      <c r="G521" s="56">
        <v>5.87</v>
      </c>
      <c r="H521" s="56">
        <f t="shared" si="55"/>
        <v>97.45582</v>
      </c>
      <c r="I521" s="58">
        <v>115.06</v>
      </c>
      <c r="J521" s="58">
        <f t="shared" si="52"/>
        <v>124.45108214</v>
      </c>
      <c r="K521" s="58">
        <f t="shared" si="57"/>
        <v>730.5278521618</v>
      </c>
      <c r="M521" s="22">
        <f t="shared" si="54"/>
        <v>115.06</v>
      </c>
    </row>
    <row r="522" spans="1:13" ht="19.5" customHeight="1" outlineLevel="1">
      <c r="A522" s="18"/>
      <c r="B522" s="73" t="s">
        <v>633</v>
      </c>
      <c r="C522" s="53" t="s">
        <v>488</v>
      </c>
      <c r="D522" s="95" t="s">
        <v>114</v>
      </c>
      <c r="E522" s="104" t="s">
        <v>591</v>
      </c>
      <c r="F522" s="95" t="s">
        <v>93</v>
      </c>
      <c r="G522" s="56">
        <v>2.4</v>
      </c>
      <c r="H522" s="56">
        <f t="shared" si="55"/>
        <v>145.64165</v>
      </c>
      <c r="I522" s="58">
        <v>171.95</v>
      </c>
      <c r="J522" s="58">
        <f t="shared" si="52"/>
        <v>185.98438705</v>
      </c>
      <c r="K522" s="58">
        <f t="shared" si="57"/>
        <v>446.36252892</v>
      </c>
      <c r="M522" s="22">
        <f t="shared" si="54"/>
        <v>171.95</v>
      </c>
    </row>
    <row r="523" spans="1:13" ht="19.5" customHeight="1" outlineLevel="1">
      <c r="A523" s="18"/>
      <c r="B523" s="73" t="s">
        <v>371</v>
      </c>
      <c r="C523" s="53" t="s">
        <v>410</v>
      </c>
      <c r="D523" s="73" t="s">
        <v>114</v>
      </c>
      <c r="E523" s="65" t="s">
        <v>33</v>
      </c>
      <c r="F523" s="73" t="s">
        <v>105</v>
      </c>
      <c r="G523" s="56">
        <v>59.9</v>
      </c>
      <c r="H523" s="56">
        <f t="shared" si="55"/>
        <v>37.05625</v>
      </c>
      <c r="I523" s="64">
        <v>43.75</v>
      </c>
      <c r="J523" s="58">
        <f t="shared" si="52"/>
        <v>47.32083125</v>
      </c>
      <c r="K523" s="58">
        <f t="shared" si="57"/>
        <v>2834.5177918749996</v>
      </c>
      <c r="M523" s="22">
        <f t="shared" si="54"/>
        <v>43.75</v>
      </c>
    </row>
    <row r="524" spans="1:13" s="10" customFormat="1" ht="19.5" customHeight="1" outlineLevel="1">
      <c r="A524" s="18"/>
      <c r="B524" s="30"/>
      <c r="C524" s="30"/>
      <c r="D524" s="30"/>
      <c r="E524" s="75" t="s">
        <v>681</v>
      </c>
      <c r="F524" s="75"/>
      <c r="G524" s="56">
        <v>0</v>
      </c>
      <c r="H524" s="56">
        <f t="shared" si="55"/>
        <v>0</v>
      </c>
      <c r="I524" s="58"/>
      <c r="J524" s="58">
        <f t="shared" si="52"/>
        <v>0</v>
      </c>
      <c r="K524" s="58">
        <f t="shared" si="57"/>
        <v>0</v>
      </c>
      <c r="L524" s="1"/>
      <c r="M524" s="22">
        <f t="shared" si="54"/>
        <v>0</v>
      </c>
    </row>
    <row r="525" spans="1:13" s="10" customFormat="1" ht="19.5" customHeight="1" outlineLevel="1">
      <c r="A525" s="18"/>
      <c r="B525" s="53" t="s">
        <v>504</v>
      </c>
      <c r="C525" s="105">
        <v>73665</v>
      </c>
      <c r="D525" s="53" t="s">
        <v>92</v>
      </c>
      <c r="E525" s="104" t="s">
        <v>507</v>
      </c>
      <c r="F525" s="73" t="s">
        <v>105</v>
      </c>
      <c r="G525" s="56">
        <v>9</v>
      </c>
      <c r="H525" s="56">
        <f t="shared" si="55"/>
        <v>35.89586</v>
      </c>
      <c r="I525" s="58">
        <v>42.38</v>
      </c>
      <c r="J525" s="58">
        <f t="shared" si="52"/>
        <v>45.83901322</v>
      </c>
      <c r="K525" s="58">
        <f t="shared" si="57"/>
        <v>412.55111897999996</v>
      </c>
      <c r="L525" s="1"/>
      <c r="M525" s="22">
        <f t="shared" si="54"/>
        <v>42.38</v>
      </c>
    </row>
    <row r="526" spans="1:13" s="10" customFormat="1" ht="19.5" customHeight="1" outlineLevel="1">
      <c r="A526" s="18"/>
      <c r="B526" s="53" t="s">
        <v>634</v>
      </c>
      <c r="C526" s="106" t="s">
        <v>420</v>
      </c>
      <c r="D526" s="53" t="s">
        <v>92</v>
      </c>
      <c r="E526" s="104" t="s">
        <v>508</v>
      </c>
      <c r="F526" s="53" t="s">
        <v>105</v>
      </c>
      <c r="G526" s="56">
        <v>4.99</v>
      </c>
      <c r="H526" s="56">
        <f t="shared" si="55"/>
        <v>175.79485</v>
      </c>
      <c r="I526" s="58">
        <v>207.55</v>
      </c>
      <c r="J526" s="58">
        <f t="shared" si="52"/>
        <v>224.49002345</v>
      </c>
      <c r="K526" s="58">
        <f t="shared" si="57"/>
        <v>1120.2052170155</v>
      </c>
      <c r="L526" s="1"/>
      <c r="M526" s="22">
        <f t="shared" si="54"/>
        <v>207.55</v>
      </c>
    </row>
    <row r="527" spans="1:13" s="10" customFormat="1" ht="52.5" customHeight="1" outlineLevel="1">
      <c r="A527" s="18"/>
      <c r="B527" s="53" t="s">
        <v>505</v>
      </c>
      <c r="C527" s="106"/>
      <c r="D527" s="106" t="s">
        <v>4</v>
      </c>
      <c r="E527" s="104" t="s">
        <v>1025</v>
      </c>
      <c r="F527" s="73" t="s">
        <v>102</v>
      </c>
      <c r="G527" s="56">
        <v>1028.08</v>
      </c>
      <c r="H527" s="56">
        <f t="shared" si="55"/>
        <v>1.7532899999999998</v>
      </c>
      <c r="I527" s="58">
        <v>2.07</v>
      </c>
      <c r="J527" s="58">
        <f t="shared" si="52"/>
        <v>2.23895133</v>
      </c>
      <c r="K527" s="58">
        <f t="shared" si="57"/>
        <v>2301.8210833463995</v>
      </c>
      <c r="L527" s="1"/>
      <c r="M527" s="22">
        <f t="shared" si="54"/>
        <v>2.07</v>
      </c>
    </row>
    <row r="528" spans="1:13" s="10" customFormat="1" ht="19.5" customHeight="1" outlineLevel="1">
      <c r="A528" s="18"/>
      <c r="B528" s="53" t="s">
        <v>506</v>
      </c>
      <c r="C528" s="106"/>
      <c r="D528" s="106" t="s">
        <v>4</v>
      </c>
      <c r="E528" s="104" t="s">
        <v>999</v>
      </c>
      <c r="F528" s="73" t="s">
        <v>88</v>
      </c>
      <c r="G528" s="56">
        <v>1</v>
      </c>
      <c r="H528" s="56">
        <f t="shared" si="55"/>
        <v>472.626</v>
      </c>
      <c r="I528" s="58">
        <v>558</v>
      </c>
      <c r="J528" s="58">
        <f t="shared" si="52"/>
        <v>603.543402</v>
      </c>
      <c r="K528" s="58">
        <f t="shared" si="57"/>
        <v>603.543402</v>
      </c>
      <c r="L528" s="1"/>
      <c r="M528" s="22">
        <f t="shared" si="54"/>
        <v>558</v>
      </c>
    </row>
    <row r="529" spans="1:13" s="10" customFormat="1" ht="30" customHeight="1" outlineLevel="1">
      <c r="A529" s="18"/>
      <c r="B529" s="53" t="s">
        <v>896</v>
      </c>
      <c r="C529" s="73" t="s">
        <v>843</v>
      </c>
      <c r="D529" s="73" t="s">
        <v>114</v>
      </c>
      <c r="E529" s="65" t="s">
        <v>845</v>
      </c>
      <c r="F529" s="73" t="s">
        <v>93</v>
      </c>
      <c r="G529" s="56">
        <v>101.8</v>
      </c>
      <c r="H529" s="56">
        <f t="shared" si="55"/>
        <v>44.2134</v>
      </c>
      <c r="I529" s="64">
        <v>52.2</v>
      </c>
      <c r="J529" s="58">
        <f aca="true" t="shared" si="58" ref="J529:J536">H529+(H529*27.7%)</f>
        <v>56.4605118</v>
      </c>
      <c r="K529" s="58">
        <f t="shared" si="57"/>
        <v>5747.68010124</v>
      </c>
      <c r="L529" s="1"/>
      <c r="M529" s="22">
        <f t="shared" si="54"/>
        <v>52.2</v>
      </c>
    </row>
    <row r="530" spans="1:13" s="10" customFormat="1" ht="19.5" customHeight="1" outlineLevel="1">
      <c r="A530" s="18"/>
      <c r="B530" s="53" t="s">
        <v>897</v>
      </c>
      <c r="C530" s="73">
        <v>79460</v>
      </c>
      <c r="D530" s="73" t="s">
        <v>92</v>
      </c>
      <c r="E530" s="65" t="s">
        <v>847</v>
      </c>
      <c r="F530" s="73" t="s">
        <v>93</v>
      </c>
      <c r="G530" s="56">
        <v>50.9</v>
      </c>
      <c r="H530" s="56">
        <f t="shared" si="55"/>
        <v>35.26908</v>
      </c>
      <c r="I530" s="58">
        <v>41.64</v>
      </c>
      <c r="J530" s="58">
        <f t="shared" si="58"/>
        <v>45.038615160000006</v>
      </c>
      <c r="K530" s="58">
        <f t="shared" si="57"/>
        <v>2292.4655116440003</v>
      </c>
      <c r="L530" s="1"/>
      <c r="M530" s="22">
        <f t="shared" si="54"/>
        <v>41.64</v>
      </c>
    </row>
    <row r="531" spans="1:13" s="10" customFormat="1" ht="19.5" customHeight="1" outlineLevel="1">
      <c r="A531" s="18"/>
      <c r="B531" s="53" t="s">
        <v>898</v>
      </c>
      <c r="C531" s="73">
        <v>79460</v>
      </c>
      <c r="D531" s="73" t="s">
        <v>92</v>
      </c>
      <c r="E531" s="65" t="s">
        <v>846</v>
      </c>
      <c r="F531" s="73" t="s">
        <v>93</v>
      </c>
      <c r="G531" s="56">
        <v>52.88</v>
      </c>
      <c r="H531" s="56">
        <f t="shared" si="55"/>
        <v>35.26908</v>
      </c>
      <c r="I531" s="58">
        <v>41.64</v>
      </c>
      <c r="J531" s="58">
        <f t="shared" si="58"/>
        <v>45.038615160000006</v>
      </c>
      <c r="K531" s="58">
        <f t="shared" si="57"/>
        <v>2381.6419696608004</v>
      </c>
      <c r="L531" s="1"/>
      <c r="M531" s="22">
        <f t="shared" si="54"/>
        <v>41.64</v>
      </c>
    </row>
    <row r="532" spans="1:13" s="10" customFormat="1" ht="19.5" customHeight="1" outlineLevel="1">
      <c r="A532" s="18"/>
      <c r="B532" s="53" t="s">
        <v>899</v>
      </c>
      <c r="C532" s="73" t="s">
        <v>849</v>
      </c>
      <c r="D532" s="73" t="s">
        <v>114</v>
      </c>
      <c r="E532" s="65" t="s">
        <v>848</v>
      </c>
      <c r="F532" s="73" t="s">
        <v>93</v>
      </c>
      <c r="G532" s="56">
        <v>50.9</v>
      </c>
      <c r="H532" s="56">
        <f t="shared" si="55"/>
        <v>6.606599999999999</v>
      </c>
      <c r="I532" s="64">
        <v>7.8</v>
      </c>
      <c r="J532" s="58">
        <f t="shared" si="58"/>
        <v>8.4366282</v>
      </c>
      <c r="K532" s="58">
        <f t="shared" si="57"/>
        <v>429.42437537999996</v>
      </c>
      <c r="L532" s="1"/>
      <c r="M532" s="22">
        <f t="shared" si="54"/>
        <v>7.8</v>
      </c>
    </row>
    <row r="533" spans="1:13" s="10" customFormat="1" ht="19.5" customHeight="1" outlineLevel="1">
      <c r="A533" s="18"/>
      <c r="B533" s="67"/>
      <c r="C533" s="68"/>
      <c r="D533" s="68"/>
      <c r="E533" s="68"/>
      <c r="F533" s="68"/>
      <c r="G533" s="68"/>
      <c r="H533" s="56"/>
      <c r="I533" s="69" t="s">
        <v>250</v>
      </c>
      <c r="J533" s="58"/>
      <c r="K533" s="158">
        <f>SUM(K517:K532)</f>
        <v>36348.886491571495</v>
      </c>
      <c r="L533" s="1"/>
      <c r="M533" s="22" t="str">
        <f t="shared" si="54"/>
        <v>Subtotal </v>
      </c>
    </row>
    <row r="534" spans="1:13" s="10" customFormat="1" ht="19.5" customHeight="1">
      <c r="A534" s="18"/>
      <c r="B534" s="48"/>
      <c r="C534" s="48"/>
      <c r="D534" s="48"/>
      <c r="E534" s="49"/>
      <c r="F534" s="48"/>
      <c r="G534" s="50"/>
      <c r="H534" s="56"/>
      <c r="I534" s="51"/>
      <c r="J534" s="58"/>
      <c r="K534" s="72"/>
      <c r="L534" s="1"/>
      <c r="M534" s="22">
        <f t="shared" si="54"/>
        <v>0</v>
      </c>
    </row>
    <row r="535" spans="1:13" s="17" customFormat="1" ht="19.5" customHeight="1">
      <c r="A535" s="128"/>
      <c r="B535" s="86">
        <v>24</v>
      </c>
      <c r="C535" s="86"/>
      <c r="D535" s="86"/>
      <c r="E535" s="87" t="s">
        <v>29</v>
      </c>
      <c r="F535" s="87"/>
      <c r="G535" s="129"/>
      <c r="H535" s="56"/>
      <c r="I535" s="129"/>
      <c r="J535" s="131"/>
      <c r="K535" s="155">
        <f>K537</f>
        <v>1589.6603115854998</v>
      </c>
      <c r="M535" s="22">
        <f t="shared" si="54"/>
        <v>0</v>
      </c>
    </row>
    <row r="536" spans="1:13" s="10" customFormat="1" ht="19.5" customHeight="1" outlineLevel="1">
      <c r="A536" s="18"/>
      <c r="B536" s="73" t="s">
        <v>196</v>
      </c>
      <c r="C536" s="73">
        <v>9537</v>
      </c>
      <c r="D536" s="73" t="s">
        <v>92</v>
      </c>
      <c r="E536" s="107" t="s">
        <v>30</v>
      </c>
      <c r="F536" s="73" t="s">
        <v>93</v>
      </c>
      <c r="G536" s="56">
        <v>890.73</v>
      </c>
      <c r="H536" s="56">
        <f t="shared" si="55"/>
        <v>1.3975499999999998</v>
      </c>
      <c r="I536" s="58">
        <v>1.65</v>
      </c>
      <c r="J536" s="58">
        <f t="shared" si="58"/>
        <v>1.7846713499999998</v>
      </c>
      <c r="K536" s="58">
        <f>SUM(G536*J536)</f>
        <v>1589.6603115854998</v>
      </c>
      <c r="L536" s="1"/>
      <c r="M536" s="22">
        <f t="shared" si="54"/>
        <v>1.65</v>
      </c>
    </row>
    <row r="537" spans="1:14" ht="19.5" customHeight="1" outlineLevel="1">
      <c r="A537" s="18"/>
      <c r="B537" s="67"/>
      <c r="C537" s="68"/>
      <c r="D537" s="68"/>
      <c r="E537" s="68"/>
      <c r="F537" s="68"/>
      <c r="G537" s="68"/>
      <c r="H537" s="68"/>
      <c r="I537" s="69" t="s">
        <v>250</v>
      </c>
      <c r="J537" s="70"/>
      <c r="K537" s="158">
        <f>SUM(K536)</f>
        <v>1589.6603115854998</v>
      </c>
      <c r="N537" s="22" t="str">
        <f>I537</f>
        <v>Subtotal </v>
      </c>
    </row>
    <row r="538" spans="1:14" ht="19.5" customHeight="1">
      <c r="A538" s="18"/>
      <c r="B538" s="48"/>
      <c r="C538" s="48"/>
      <c r="D538" s="48"/>
      <c r="E538" s="49"/>
      <c r="F538" s="48"/>
      <c r="G538" s="50"/>
      <c r="H538" s="50"/>
      <c r="I538" s="51"/>
      <c r="J538" s="52"/>
      <c r="K538" s="72"/>
      <c r="N538" s="22">
        <f>I538</f>
        <v>0</v>
      </c>
    </row>
    <row r="539" spans="1:14" s="17" customFormat="1" ht="19.5" customHeight="1">
      <c r="A539" s="128"/>
      <c r="B539" s="133"/>
      <c r="C539" s="134"/>
      <c r="D539" s="134"/>
      <c r="E539" s="134"/>
      <c r="F539" s="134"/>
      <c r="G539" s="134"/>
      <c r="H539" s="134"/>
      <c r="I539" s="135" t="s">
        <v>78</v>
      </c>
      <c r="J539" s="88"/>
      <c r="K539" s="155">
        <f>K9+K20+K35+K68+K88+K101+K144+K153+K157+K172+K196+K205+K265+K276+K310+K341+K365+K399+K456+K463+K495+K501++K516+K535</f>
        <v>1020828.3580864011</v>
      </c>
      <c r="N539" s="22"/>
    </row>
    <row r="540" spans="1:14" ht="19.5" customHeight="1">
      <c r="A540" s="18"/>
      <c r="B540" s="24"/>
      <c r="C540" s="24"/>
      <c r="D540" s="108"/>
      <c r="E540" s="49"/>
      <c r="F540" s="48"/>
      <c r="G540" s="50"/>
      <c r="H540" s="50"/>
      <c r="I540" s="51"/>
      <c r="J540" s="29"/>
      <c r="K540" s="29"/>
      <c r="N540" s="22"/>
    </row>
    <row r="541" spans="1:14" ht="19.5" customHeight="1" thickBot="1">
      <c r="A541" s="18"/>
      <c r="B541" s="24"/>
      <c r="C541" s="24"/>
      <c r="D541" s="108"/>
      <c r="E541" s="49"/>
      <c r="F541" s="48"/>
      <c r="G541" s="50"/>
      <c r="H541" s="50"/>
      <c r="I541" s="51"/>
      <c r="J541" s="39"/>
      <c r="K541" s="109"/>
      <c r="N541" s="22"/>
    </row>
    <row r="542" spans="2:14" ht="12" customHeight="1" collapsed="1">
      <c r="B542" s="320"/>
      <c r="C542" s="321"/>
      <c r="D542" s="321"/>
      <c r="E542" s="321"/>
      <c r="F542" s="321"/>
      <c r="G542" s="322"/>
      <c r="H542" s="117"/>
      <c r="I542" s="51"/>
      <c r="J542" s="52"/>
      <c r="K542" s="28"/>
      <c r="N542" s="22"/>
    </row>
    <row r="543" spans="2:14" ht="19.5" customHeight="1" hidden="1">
      <c r="B543" s="323"/>
      <c r="C543" s="324"/>
      <c r="D543" s="324"/>
      <c r="E543" s="324"/>
      <c r="F543" s="324"/>
      <c r="G543" s="325"/>
      <c r="H543" s="117"/>
      <c r="I543" s="28"/>
      <c r="J543" s="29"/>
      <c r="K543" s="109"/>
      <c r="N543" s="22"/>
    </row>
    <row r="544" spans="2:14" ht="19.5" customHeight="1">
      <c r="B544" s="326" t="s">
        <v>1019</v>
      </c>
      <c r="C544" s="327"/>
      <c r="D544" s="327"/>
      <c r="E544" s="327"/>
      <c r="F544" s="327"/>
      <c r="G544" s="328"/>
      <c r="H544" s="125"/>
      <c r="I544" s="28"/>
      <c r="J544" s="29"/>
      <c r="K544" s="29"/>
      <c r="N544" s="22"/>
    </row>
    <row r="545" spans="2:14" ht="19.5" customHeight="1">
      <c r="B545" s="329"/>
      <c r="C545" s="327"/>
      <c r="D545" s="327"/>
      <c r="E545" s="327"/>
      <c r="F545" s="327"/>
      <c r="G545" s="328"/>
      <c r="H545" s="125"/>
      <c r="I545" s="28"/>
      <c r="J545" s="29"/>
      <c r="K545" s="29"/>
      <c r="N545" s="22"/>
    </row>
    <row r="546" spans="1:14" s="12" customFormat="1" ht="14.25">
      <c r="A546" s="7"/>
      <c r="B546" s="330"/>
      <c r="C546" s="331"/>
      <c r="D546" s="331"/>
      <c r="E546" s="331"/>
      <c r="F546" s="331"/>
      <c r="G546" s="332"/>
      <c r="H546" s="116"/>
      <c r="I546" s="28"/>
      <c r="J546" s="29"/>
      <c r="K546" s="29"/>
      <c r="L546" s="1"/>
      <c r="N546" s="22"/>
    </row>
    <row r="547" spans="2:14" ht="16.5" customHeight="1" thickBot="1">
      <c r="B547" s="110"/>
      <c r="C547" s="111"/>
      <c r="D547" s="111"/>
      <c r="E547" s="112"/>
      <c r="F547" s="113"/>
      <c r="G547" s="114"/>
      <c r="H547" s="123"/>
      <c r="I547" s="28"/>
      <c r="J547" s="29"/>
      <c r="K547" s="29"/>
      <c r="N547" s="22"/>
    </row>
    <row r="548" spans="1:14" ht="14.25">
      <c r="A548" s="1"/>
      <c r="B548" s="24"/>
      <c r="C548" s="24"/>
      <c r="D548" s="24"/>
      <c r="E548" s="115"/>
      <c r="F548" s="26"/>
      <c r="G548" s="27"/>
      <c r="H548" s="27"/>
      <c r="I548" s="28"/>
      <c r="J548" s="29"/>
      <c r="K548" s="29"/>
      <c r="N548" s="22"/>
    </row>
    <row r="549" spans="1:14" ht="14.25">
      <c r="A549" s="1"/>
      <c r="B549" s="24"/>
      <c r="C549" s="24"/>
      <c r="D549" s="24"/>
      <c r="E549" s="115"/>
      <c r="F549" s="26"/>
      <c r="G549" s="27"/>
      <c r="H549" s="27"/>
      <c r="I549" s="28"/>
      <c r="J549" s="29"/>
      <c r="K549" s="29"/>
      <c r="N549" s="22"/>
    </row>
    <row r="550" spans="2:14" ht="34.5" customHeight="1">
      <c r="B550" s="24"/>
      <c r="C550" s="24"/>
      <c r="D550" s="24"/>
      <c r="E550" s="25"/>
      <c r="F550" s="333"/>
      <c r="G550" s="333"/>
      <c r="H550" s="333"/>
      <c r="I550" s="333"/>
      <c r="J550" s="29"/>
      <c r="K550" s="29"/>
      <c r="N550" s="22"/>
    </row>
    <row r="551" spans="2:14" ht="17.25" customHeight="1">
      <c r="B551" s="24"/>
      <c r="C551" s="24"/>
      <c r="D551" s="24"/>
      <c r="E551" s="25"/>
      <c r="F551" s="336" t="s">
        <v>1022</v>
      </c>
      <c r="G551" s="336"/>
      <c r="H551" s="336"/>
      <c r="I551" s="336"/>
      <c r="J551" s="29"/>
      <c r="K551" s="29"/>
      <c r="N551" s="22"/>
    </row>
    <row r="552" spans="2:14" ht="17.25" customHeight="1">
      <c r="B552" s="24"/>
      <c r="C552" s="24"/>
      <c r="D552" s="24"/>
      <c r="E552" s="25"/>
      <c r="F552" s="29" t="s">
        <v>1023</v>
      </c>
      <c r="G552" s="29"/>
      <c r="H552" s="29"/>
      <c r="I552" s="29"/>
      <c r="J552" s="29"/>
      <c r="K552" s="29"/>
      <c r="N552" s="22"/>
    </row>
    <row r="553" spans="2:14" ht="17.25" customHeight="1">
      <c r="B553" s="24"/>
      <c r="C553" s="24"/>
      <c r="D553" s="24"/>
      <c r="E553" s="25"/>
      <c r="F553" s="335" t="s">
        <v>1024</v>
      </c>
      <c r="G553" s="335"/>
      <c r="H553" s="335"/>
      <c r="I553" s="335"/>
      <c r="J553" s="335"/>
      <c r="K553" s="29"/>
      <c r="N553" s="22"/>
    </row>
    <row r="554" spans="2:14" ht="3" customHeight="1">
      <c r="B554" s="24"/>
      <c r="C554" s="24"/>
      <c r="D554" s="24"/>
      <c r="E554" s="25"/>
      <c r="F554" s="26"/>
      <c r="G554" s="27"/>
      <c r="H554" s="27"/>
      <c r="I554" s="28"/>
      <c r="J554" s="29"/>
      <c r="K554" s="29"/>
      <c r="N554" s="22"/>
    </row>
    <row r="555" spans="2:14" s="7" customFormat="1" ht="14.25">
      <c r="B555" s="24"/>
      <c r="C555" s="24"/>
      <c r="D555" s="24"/>
      <c r="E555" s="25"/>
      <c r="F555" s="26"/>
      <c r="G555" s="27"/>
      <c r="H555" s="27"/>
      <c r="I555" s="28"/>
      <c r="J555" s="29"/>
      <c r="K555" s="29"/>
      <c r="L555" s="1"/>
      <c r="N555" s="22"/>
    </row>
    <row r="556" spans="2:14" ht="14.25">
      <c r="B556" s="24"/>
      <c r="C556" s="24"/>
      <c r="D556" s="24"/>
      <c r="E556" s="25"/>
      <c r="F556" s="26"/>
      <c r="G556" s="27"/>
      <c r="H556" s="27"/>
      <c r="I556" s="28"/>
      <c r="J556" s="29"/>
      <c r="K556" s="29"/>
      <c r="N556" s="22"/>
    </row>
    <row r="557" spans="2:14" ht="14.25">
      <c r="B557" s="24"/>
      <c r="C557" s="24"/>
      <c r="D557" s="24"/>
      <c r="E557" s="25"/>
      <c r="F557" s="26"/>
      <c r="G557" s="27"/>
      <c r="H557" s="27"/>
      <c r="I557" s="28"/>
      <c r="J557" s="29"/>
      <c r="K557" s="29"/>
      <c r="N557" s="22"/>
    </row>
    <row r="558" spans="2:14" ht="14.25">
      <c r="B558" s="24"/>
      <c r="C558" s="24"/>
      <c r="D558" s="24"/>
      <c r="E558" s="25"/>
      <c r="F558" s="26"/>
      <c r="G558" s="27"/>
      <c r="H558" s="27"/>
      <c r="I558" s="28"/>
      <c r="J558" s="29"/>
      <c r="K558" s="29"/>
      <c r="N558" s="22"/>
    </row>
    <row r="559" spans="2:14" ht="14.25">
      <c r="B559" s="24"/>
      <c r="C559" s="24"/>
      <c r="D559" s="24"/>
      <c r="E559" s="25"/>
      <c r="F559" s="26"/>
      <c r="G559" s="27"/>
      <c r="H559" s="27"/>
      <c r="I559" s="28"/>
      <c r="J559" s="29"/>
      <c r="K559" s="29"/>
      <c r="N559" s="22"/>
    </row>
    <row r="560" spans="2:14" ht="14.25">
      <c r="B560" s="24"/>
      <c r="C560" s="24"/>
      <c r="D560" s="24"/>
      <c r="E560" s="25"/>
      <c r="F560" s="26"/>
      <c r="G560" s="27"/>
      <c r="H560" s="27"/>
      <c r="I560" s="28"/>
      <c r="J560" s="29"/>
      <c r="K560" s="29"/>
      <c r="N560" s="22"/>
    </row>
    <row r="561" spans="2:14" ht="14.25">
      <c r="B561" s="24"/>
      <c r="C561" s="24"/>
      <c r="D561" s="24"/>
      <c r="E561" s="25"/>
      <c r="F561" s="26"/>
      <c r="G561" s="27"/>
      <c r="H561" s="27"/>
      <c r="I561" s="28"/>
      <c r="J561" s="29"/>
      <c r="K561" s="29"/>
      <c r="N561" s="22"/>
    </row>
    <row r="562" spans="2:14" ht="14.25">
      <c r="B562" s="24"/>
      <c r="C562" s="24"/>
      <c r="D562" s="24"/>
      <c r="E562" s="25"/>
      <c r="F562" s="26"/>
      <c r="G562" s="27"/>
      <c r="H562" s="27"/>
      <c r="I562" s="28"/>
      <c r="J562" s="29"/>
      <c r="K562" s="29"/>
      <c r="N562" s="22"/>
    </row>
    <row r="563" spans="2:14" ht="14.25">
      <c r="B563" s="24"/>
      <c r="C563" s="24"/>
      <c r="D563" s="24"/>
      <c r="E563" s="25"/>
      <c r="F563" s="26"/>
      <c r="G563" s="27"/>
      <c r="H563" s="27"/>
      <c r="I563" s="28"/>
      <c r="J563" s="29"/>
      <c r="K563" s="29"/>
      <c r="N563" s="22"/>
    </row>
    <row r="564" spans="2:14" ht="14.25">
      <c r="B564" s="24"/>
      <c r="C564" s="24"/>
      <c r="D564" s="24"/>
      <c r="E564" s="25"/>
      <c r="F564" s="26"/>
      <c r="G564" s="27"/>
      <c r="H564" s="27"/>
      <c r="I564" s="28"/>
      <c r="J564" s="29"/>
      <c r="K564" s="29"/>
      <c r="N564" s="22"/>
    </row>
    <row r="565" spans="2:14" ht="14.25">
      <c r="B565" s="24"/>
      <c r="C565" s="24"/>
      <c r="D565" s="24"/>
      <c r="E565" s="25"/>
      <c r="F565" s="26"/>
      <c r="G565" s="27"/>
      <c r="H565" s="27"/>
      <c r="I565" s="28"/>
      <c r="J565" s="29"/>
      <c r="K565" s="29"/>
      <c r="N565" s="22"/>
    </row>
    <row r="566" spans="1:14" ht="14.25">
      <c r="A566" s="1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16"/>
      <c r="N566" s="22"/>
    </row>
    <row r="567" spans="1:14" ht="14.25">
      <c r="A567" s="1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16"/>
      <c r="N567" s="22"/>
    </row>
    <row r="568" spans="2:14" ht="14.25">
      <c r="B568" s="24"/>
      <c r="C568" s="24"/>
      <c r="D568" s="24"/>
      <c r="E568" s="25"/>
      <c r="F568" s="26"/>
      <c r="G568" s="27"/>
      <c r="H568" s="27"/>
      <c r="I568" s="28"/>
      <c r="J568" s="29"/>
      <c r="K568" s="29"/>
      <c r="N568" s="22"/>
    </row>
    <row r="569" spans="2:14" ht="14.25">
      <c r="B569" s="24"/>
      <c r="C569" s="24"/>
      <c r="D569" s="24"/>
      <c r="E569" s="25"/>
      <c r="F569" s="26"/>
      <c r="G569" s="27"/>
      <c r="H569" s="27"/>
      <c r="I569" s="28"/>
      <c r="J569" s="29"/>
      <c r="K569" s="29"/>
      <c r="N569" s="22"/>
    </row>
    <row r="570" spans="2:14" ht="14.25">
      <c r="B570" s="24"/>
      <c r="C570" s="24"/>
      <c r="D570" s="24"/>
      <c r="E570" s="25"/>
      <c r="F570" s="26"/>
      <c r="G570" s="27"/>
      <c r="H570" s="27"/>
      <c r="I570" s="28"/>
      <c r="J570" s="29"/>
      <c r="K570" s="29"/>
      <c r="N570" s="22"/>
    </row>
    <row r="571" spans="2:14" ht="14.25">
      <c r="B571" s="24"/>
      <c r="C571" s="24"/>
      <c r="D571" s="24"/>
      <c r="E571" s="25"/>
      <c r="F571" s="26"/>
      <c r="G571" s="27"/>
      <c r="H571" s="27"/>
      <c r="I571" s="28"/>
      <c r="J571" s="29"/>
      <c r="K571" s="29"/>
      <c r="N571" s="22"/>
    </row>
    <row r="572" spans="2:14" ht="14.25">
      <c r="B572" s="24"/>
      <c r="C572" s="24"/>
      <c r="D572" s="24"/>
      <c r="E572" s="25"/>
      <c r="F572" s="26"/>
      <c r="G572" s="27"/>
      <c r="H572" s="27"/>
      <c r="I572" s="28"/>
      <c r="J572" s="29"/>
      <c r="K572" s="29"/>
      <c r="N572" s="22"/>
    </row>
    <row r="573" spans="2:14" ht="14.25">
      <c r="B573" s="24"/>
      <c r="C573" s="24"/>
      <c r="D573" s="24"/>
      <c r="E573" s="25"/>
      <c r="F573" s="26"/>
      <c r="G573" s="27"/>
      <c r="H573" s="27"/>
      <c r="I573" s="28"/>
      <c r="J573" s="29"/>
      <c r="K573" s="29"/>
      <c r="N573" s="22"/>
    </row>
    <row r="574" spans="2:14" ht="14.25">
      <c r="B574" s="24"/>
      <c r="C574" s="24"/>
      <c r="D574" s="24"/>
      <c r="E574" s="25"/>
      <c r="F574" s="26"/>
      <c r="G574" s="27"/>
      <c r="H574" s="27"/>
      <c r="I574" s="28"/>
      <c r="J574" s="29"/>
      <c r="K574" s="29"/>
      <c r="N574" s="22"/>
    </row>
    <row r="575" spans="2:11" ht="14.25">
      <c r="B575" s="24"/>
      <c r="C575" s="24"/>
      <c r="D575" s="24"/>
      <c r="E575" s="25"/>
      <c r="F575" s="26"/>
      <c r="G575" s="27"/>
      <c r="H575" s="27"/>
      <c r="I575" s="28"/>
      <c r="J575" s="29"/>
      <c r="K575" s="29"/>
    </row>
    <row r="576" spans="2:11" ht="14.25">
      <c r="B576" s="24"/>
      <c r="C576" s="24"/>
      <c r="D576" s="24"/>
      <c r="E576" s="25"/>
      <c r="F576" s="26"/>
      <c r="G576" s="27"/>
      <c r="H576" s="27"/>
      <c r="I576" s="28"/>
      <c r="J576" s="29"/>
      <c r="K576" s="29"/>
    </row>
    <row r="577" spans="2:11" ht="14.25">
      <c r="B577" s="24"/>
      <c r="C577" s="24"/>
      <c r="D577" s="24"/>
      <c r="E577" s="25"/>
      <c r="F577" s="26"/>
      <c r="G577" s="27"/>
      <c r="H577" s="27"/>
      <c r="I577" s="28"/>
      <c r="J577" s="29"/>
      <c r="K577" s="29"/>
    </row>
    <row r="578" spans="2:11" ht="14.25">
      <c r="B578" s="24"/>
      <c r="C578" s="24"/>
      <c r="D578" s="24"/>
      <c r="E578" s="25"/>
      <c r="F578" s="26"/>
      <c r="G578" s="27"/>
      <c r="H578" s="27"/>
      <c r="I578" s="28"/>
      <c r="J578" s="29"/>
      <c r="K578" s="29"/>
    </row>
    <row r="579" spans="2:11" ht="14.25">
      <c r="B579" s="24"/>
      <c r="C579" s="24"/>
      <c r="D579" s="24"/>
      <c r="E579" s="25"/>
      <c r="F579" s="26"/>
      <c r="G579" s="27"/>
      <c r="H579" s="27"/>
      <c r="I579" s="28"/>
      <c r="J579" s="29"/>
      <c r="K579" s="29"/>
    </row>
    <row r="580" spans="2:11" ht="14.25">
      <c r="B580" s="24"/>
      <c r="C580" s="24"/>
      <c r="D580" s="24"/>
      <c r="E580" s="25"/>
      <c r="F580" s="26"/>
      <c r="G580" s="27"/>
      <c r="H580" s="27"/>
      <c r="I580" s="28"/>
      <c r="J580" s="29"/>
      <c r="K580" s="29"/>
    </row>
    <row r="581" spans="2:11" ht="14.25">
      <c r="B581" s="24"/>
      <c r="C581" s="24"/>
      <c r="D581" s="24"/>
      <c r="E581" s="25"/>
      <c r="F581" s="26"/>
      <c r="G581" s="27"/>
      <c r="H581" s="27"/>
      <c r="I581" s="28"/>
      <c r="J581" s="29"/>
      <c r="K581" s="29"/>
    </row>
    <row r="582" spans="2:11" ht="14.25">
      <c r="B582" s="24"/>
      <c r="C582" s="24"/>
      <c r="D582" s="24"/>
      <c r="E582" s="25"/>
      <c r="F582" s="26"/>
      <c r="G582" s="27"/>
      <c r="H582" s="27"/>
      <c r="I582" s="28"/>
      <c r="J582" s="29"/>
      <c r="K582" s="29"/>
    </row>
    <row r="583" spans="2:11" ht="14.25">
      <c r="B583" s="24"/>
      <c r="C583" s="24"/>
      <c r="D583" s="24"/>
      <c r="E583" s="25"/>
      <c r="F583" s="26"/>
      <c r="G583" s="27"/>
      <c r="H583" s="27"/>
      <c r="I583" s="28"/>
      <c r="J583" s="29"/>
      <c r="K583" s="29"/>
    </row>
    <row r="584" spans="2:11" ht="14.25">
      <c r="B584" s="24"/>
      <c r="C584" s="24"/>
      <c r="D584" s="24"/>
      <c r="E584" s="25"/>
      <c r="F584" s="26"/>
      <c r="G584" s="27"/>
      <c r="H584" s="27"/>
      <c r="I584" s="28"/>
      <c r="J584" s="29"/>
      <c r="K584" s="29"/>
    </row>
    <row r="585" spans="2:11" ht="14.25">
      <c r="B585" s="24"/>
      <c r="C585" s="24"/>
      <c r="D585" s="24"/>
      <c r="E585" s="25"/>
      <c r="F585" s="26"/>
      <c r="G585" s="27"/>
      <c r="H585" s="27"/>
      <c r="I585" s="28"/>
      <c r="J585" s="29"/>
      <c r="K585" s="29"/>
    </row>
    <row r="586" spans="2:11" ht="14.25">
      <c r="B586" s="24"/>
      <c r="C586" s="24"/>
      <c r="D586" s="24"/>
      <c r="E586" s="25"/>
      <c r="F586" s="26"/>
      <c r="G586" s="27"/>
      <c r="H586" s="27"/>
      <c r="I586" s="28"/>
      <c r="J586" s="29"/>
      <c r="K586" s="29"/>
    </row>
    <row r="587" spans="2:11" ht="14.25">
      <c r="B587" s="24"/>
      <c r="C587" s="24"/>
      <c r="D587" s="24"/>
      <c r="E587" s="25"/>
      <c r="F587" s="26"/>
      <c r="G587" s="27"/>
      <c r="H587" s="27"/>
      <c r="I587" s="28"/>
      <c r="J587" s="29"/>
      <c r="K587" s="29"/>
    </row>
    <row r="588" spans="1:12" ht="14.25">
      <c r="A588" s="1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12"/>
    </row>
    <row r="589" spans="2:11" ht="14.25">
      <c r="B589" s="24"/>
      <c r="C589" s="24"/>
      <c r="D589" s="24"/>
      <c r="E589" s="25"/>
      <c r="F589" s="26"/>
      <c r="G589" s="27"/>
      <c r="H589" s="27"/>
      <c r="I589" s="28"/>
      <c r="J589" s="29"/>
      <c r="K589" s="29"/>
    </row>
    <row r="590" spans="2:11" ht="14.25">
      <c r="B590" s="24"/>
      <c r="C590" s="24"/>
      <c r="D590" s="24"/>
      <c r="E590" s="25"/>
      <c r="F590" s="26"/>
      <c r="G590" s="27"/>
      <c r="H590" s="27"/>
      <c r="I590" s="28"/>
      <c r="J590" s="29"/>
      <c r="K590" s="29"/>
    </row>
    <row r="591" spans="2:11" ht="14.25">
      <c r="B591" s="24"/>
      <c r="C591" s="24"/>
      <c r="D591" s="24"/>
      <c r="E591" s="25"/>
      <c r="F591" s="26"/>
      <c r="G591" s="27"/>
      <c r="H591" s="27"/>
      <c r="I591" s="28"/>
      <c r="J591" s="29"/>
      <c r="K591" s="29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L593" s="12"/>
    </row>
  </sheetData>
  <sheetProtection/>
  <mergeCells count="7">
    <mergeCell ref="F553:J553"/>
    <mergeCell ref="F2:K2"/>
    <mergeCell ref="B542:G543"/>
    <mergeCell ref="B544:G545"/>
    <mergeCell ref="B546:G546"/>
    <mergeCell ref="F550:I550"/>
    <mergeCell ref="F551:I551"/>
  </mergeCells>
  <conditionalFormatting sqref="G7:J7 J18 I535 J537 J33 J66 J86 J99 J142 J151 J155 J170 J194 J203 G516 G535 I516 G102">
    <cfRule type="cellIs" priority="1" dxfId="2" operator="equal" stopIfTrue="1">
      <formula>0</formula>
    </cfRule>
  </conditionalFormatting>
  <printOptions horizontalCentered="1"/>
  <pageMargins left="0.7" right="0.7" top="0.75" bottom="0.75" header="0.3" footer="0.3"/>
  <pageSetup fitToHeight="0" fitToWidth="1" horizontalDpi="300" verticalDpi="300" orientation="portrait" paperSize="9" scale="51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R555"/>
  <sheetViews>
    <sheetView zoomScale="90" zoomScaleNormal="90" zoomScalePageLayoutView="0" workbookViewId="0" topLeftCell="A529">
      <selection activeCell="B82" sqref="B82"/>
    </sheetView>
  </sheetViews>
  <sheetFormatPr defaultColWidth="9.00390625" defaultRowHeight="14.25"/>
  <cols>
    <col min="1" max="1" width="5.00390625" style="169" customWidth="1"/>
    <col min="2" max="2" width="56.375" style="170" customWidth="1"/>
    <col min="3" max="3" width="9.00390625" style="174" customWidth="1"/>
    <col min="4" max="4" width="7.625" style="174" customWidth="1"/>
    <col min="5" max="5" width="7.125" style="174" customWidth="1"/>
    <col min="6" max="6" width="9.25390625" style="174" customWidth="1"/>
    <col min="7" max="12" width="9.00390625" style="174" customWidth="1"/>
    <col min="13" max="13" width="9.00390625" style="174" hidden="1" customWidth="1"/>
    <col min="14" max="14" width="9.00390625" style="170" hidden="1" customWidth="1"/>
    <col min="15" max="15" width="9.00390625" style="174" hidden="1" customWidth="1"/>
    <col min="16" max="16" width="9.00390625" style="170" hidden="1" customWidth="1"/>
    <col min="17" max="18" width="9.00390625" style="177" hidden="1" customWidth="1"/>
    <col min="19" max="16384" width="9.00390625" style="170" customWidth="1"/>
  </cols>
  <sheetData>
    <row r="1" spans="1:12" ht="14.25" customHeight="1">
      <c r="A1" s="387"/>
      <c r="B1" s="388"/>
      <c r="C1" s="383" t="s">
        <v>1052</v>
      </c>
      <c r="D1" s="384"/>
      <c r="E1" s="384"/>
      <c r="F1" s="384"/>
      <c r="G1" s="384"/>
      <c r="H1" s="393"/>
      <c r="I1" s="393"/>
      <c r="J1" s="393"/>
      <c r="K1" s="393"/>
      <c r="L1" s="394"/>
    </row>
    <row r="2" spans="1:12" ht="14.25" customHeight="1">
      <c r="A2" s="389"/>
      <c r="B2" s="390"/>
      <c r="C2" s="385"/>
      <c r="D2" s="385"/>
      <c r="E2" s="385"/>
      <c r="F2" s="385"/>
      <c r="G2" s="385"/>
      <c r="H2" s="395"/>
      <c r="I2" s="395"/>
      <c r="J2" s="395"/>
      <c r="K2" s="395"/>
      <c r="L2" s="396"/>
    </row>
    <row r="3" spans="1:12" ht="14.25" customHeight="1">
      <c r="A3" s="389"/>
      <c r="B3" s="390"/>
      <c r="C3" s="385"/>
      <c r="D3" s="385"/>
      <c r="E3" s="385"/>
      <c r="F3" s="385"/>
      <c r="G3" s="385"/>
      <c r="H3" s="395"/>
      <c r="I3" s="395"/>
      <c r="J3" s="395"/>
      <c r="K3" s="395"/>
      <c r="L3" s="396"/>
    </row>
    <row r="4" spans="1:12" ht="15" customHeight="1" thickBot="1">
      <c r="A4" s="391"/>
      <c r="B4" s="392"/>
      <c r="C4" s="386"/>
      <c r="D4" s="386"/>
      <c r="E4" s="386"/>
      <c r="F4" s="386"/>
      <c r="G4" s="386"/>
      <c r="H4" s="397"/>
      <c r="I4" s="397"/>
      <c r="J4" s="397"/>
      <c r="K4" s="397"/>
      <c r="L4" s="398"/>
    </row>
    <row r="5" spans="1:12" ht="24" customHeight="1">
      <c r="A5" s="339" t="s">
        <v>1048</v>
      </c>
      <c r="B5" s="340"/>
      <c r="C5" s="377" t="s">
        <v>1054</v>
      </c>
      <c r="D5" s="378"/>
      <c r="E5" s="378"/>
      <c r="F5" s="378"/>
      <c r="G5" s="379"/>
      <c r="H5" s="399" t="s">
        <v>1057</v>
      </c>
      <c r="I5" s="400"/>
      <c r="J5" s="351" t="s">
        <v>1056</v>
      </c>
      <c r="K5" s="352"/>
      <c r="L5" s="353"/>
    </row>
    <row r="6" spans="1:12" ht="12" customHeight="1" thickBot="1">
      <c r="A6" s="341" t="s">
        <v>1049</v>
      </c>
      <c r="B6" s="342"/>
      <c r="C6" s="380" t="s">
        <v>1055</v>
      </c>
      <c r="D6" s="381"/>
      <c r="E6" s="381"/>
      <c r="F6" s="381"/>
      <c r="G6" s="382"/>
      <c r="H6" s="401">
        <v>42569</v>
      </c>
      <c r="I6" s="402"/>
      <c r="J6" s="354"/>
      <c r="K6" s="355"/>
      <c r="L6" s="356"/>
    </row>
    <row r="7" spans="1:12" ht="12.75">
      <c r="A7" s="343" t="s">
        <v>1050</v>
      </c>
      <c r="B7" s="344"/>
      <c r="C7" s="377" t="s">
        <v>1059</v>
      </c>
      <c r="D7" s="378"/>
      <c r="E7" s="378"/>
      <c r="F7" s="378"/>
      <c r="G7" s="379"/>
      <c r="H7" s="345" t="s">
        <v>1058</v>
      </c>
      <c r="I7" s="346"/>
      <c r="J7" s="346"/>
      <c r="K7" s="346"/>
      <c r="L7" s="347"/>
    </row>
    <row r="8" spans="1:12" ht="14.25" customHeight="1" thickBot="1">
      <c r="A8" s="343" t="s">
        <v>1051</v>
      </c>
      <c r="B8" s="344"/>
      <c r="C8" s="380" t="s">
        <v>1053</v>
      </c>
      <c r="D8" s="381"/>
      <c r="E8" s="381"/>
      <c r="F8" s="381"/>
      <c r="G8" s="382"/>
      <c r="H8" s="348" t="s">
        <v>1060</v>
      </c>
      <c r="I8" s="349"/>
      <c r="J8" s="349"/>
      <c r="K8" s="349"/>
      <c r="L8" s="350"/>
    </row>
    <row r="9" spans="1:18" ht="36.75" thickBot="1">
      <c r="A9" s="208" t="s">
        <v>80</v>
      </c>
      <c r="B9" s="209" t="s">
        <v>83</v>
      </c>
      <c r="C9" s="210" t="s">
        <v>84</v>
      </c>
      <c r="D9" s="211" t="s">
        <v>85</v>
      </c>
      <c r="E9" s="210" t="s">
        <v>1026</v>
      </c>
      <c r="F9" s="211" t="s">
        <v>86</v>
      </c>
      <c r="G9" s="357" t="s">
        <v>1027</v>
      </c>
      <c r="H9" s="358"/>
      <c r="I9" s="359"/>
      <c r="J9" s="360" t="s">
        <v>1028</v>
      </c>
      <c r="K9" s="358"/>
      <c r="L9" s="359"/>
      <c r="M9" s="178"/>
      <c r="N9" s="337" t="s">
        <v>1044</v>
      </c>
      <c r="O9" s="337"/>
      <c r="P9" s="176"/>
      <c r="Q9" s="338" t="s">
        <v>1045</v>
      </c>
      <c r="R9" s="338"/>
    </row>
    <row r="10" spans="1:18" ht="12">
      <c r="A10" s="204"/>
      <c r="B10" s="205"/>
      <c r="C10" s="202"/>
      <c r="D10" s="202"/>
      <c r="E10" s="202"/>
      <c r="F10" s="202"/>
      <c r="G10" s="203" t="s">
        <v>1029</v>
      </c>
      <c r="H10" s="203" t="s">
        <v>1030</v>
      </c>
      <c r="I10" s="203" t="s">
        <v>1031</v>
      </c>
      <c r="J10" s="203" t="s">
        <v>1032</v>
      </c>
      <c r="K10" s="203" t="s">
        <v>1030</v>
      </c>
      <c r="L10" s="206" t="s">
        <v>1031</v>
      </c>
      <c r="M10" s="178"/>
      <c r="N10" s="180" t="s">
        <v>1043</v>
      </c>
      <c r="O10" s="181" t="s">
        <v>1041</v>
      </c>
      <c r="P10" s="176"/>
      <c r="Q10" s="182" t="s">
        <v>1042</v>
      </c>
      <c r="R10" s="182" t="s">
        <v>1041</v>
      </c>
    </row>
    <row r="11" spans="1:18" ht="12">
      <c r="A11" s="192">
        <v>1</v>
      </c>
      <c r="B11" s="187" t="s">
        <v>110</v>
      </c>
      <c r="C11" s="184"/>
      <c r="D11" s="184"/>
      <c r="E11" s="184"/>
      <c r="F11" s="186"/>
      <c r="G11" s="184"/>
      <c r="H11" s="184"/>
      <c r="I11" s="184"/>
      <c r="J11" s="184"/>
      <c r="K11" s="184"/>
      <c r="L11" s="193"/>
      <c r="M11" s="175"/>
      <c r="N11" s="180"/>
      <c r="O11" s="181"/>
      <c r="P11" s="176"/>
      <c r="Q11" s="182"/>
      <c r="R11" s="182"/>
    </row>
    <row r="12" spans="1:18" ht="12">
      <c r="A12" s="191" t="s">
        <v>87</v>
      </c>
      <c r="B12" s="185" t="s">
        <v>111</v>
      </c>
      <c r="C12" s="184" t="s">
        <v>112</v>
      </c>
      <c r="D12" s="184">
        <v>6</v>
      </c>
      <c r="E12" s="184">
        <v>240.35737418</v>
      </c>
      <c r="F12" s="184">
        <v>1442.14424508</v>
      </c>
      <c r="G12" s="184">
        <v>0</v>
      </c>
      <c r="H12" s="184">
        <f>O12</f>
        <v>6</v>
      </c>
      <c r="I12" s="184">
        <f aca="true" t="shared" si="0" ref="I12:I19">N12+O12</f>
        <v>6</v>
      </c>
      <c r="J12" s="184">
        <f>Q12</f>
        <v>0</v>
      </c>
      <c r="K12" s="184">
        <f>R12</f>
        <v>1442.14424508</v>
      </c>
      <c r="L12" s="193">
        <f>Q12+R12</f>
        <v>1442.14424508</v>
      </c>
      <c r="M12" s="175"/>
      <c r="N12" s="180">
        <v>0</v>
      </c>
      <c r="O12" s="181">
        <v>6</v>
      </c>
      <c r="P12" s="176"/>
      <c r="Q12" s="182">
        <v>0</v>
      </c>
      <c r="R12" s="182">
        <f>F12:F19</f>
        <v>1442.14424508</v>
      </c>
    </row>
    <row r="13" spans="1:18" ht="12">
      <c r="A13" s="191" t="s">
        <v>113</v>
      </c>
      <c r="B13" s="185" t="s">
        <v>115</v>
      </c>
      <c r="C13" s="184" t="s">
        <v>88</v>
      </c>
      <c r="D13" s="184">
        <v>1</v>
      </c>
      <c r="E13" s="184">
        <v>97.60529856</v>
      </c>
      <c r="F13" s="184">
        <v>97.60529856</v>
      </c>
      <c r="G13" s="184">
        <v>0</v>
      </c>
      <c r="H13" s="184">
        <f aca="true" t="shared" si="1" ref="H13:H19">O13</f>
        <v>1</v>
      </c>
      <c r="I13" s="184">
        <f t="shared" si="0"/>
        <v>1</v>
      </c>
      <c r="J13" s="184">
        <f aca="true" t="shared" si="2" ref="J13:J19">Q13</f>
        <v>0</v>
      </c>
      <c r="K13" s="184">
        <f aca="true" t="shared" si="3" ref="K13:K20">R13</f>
        <v>97.60529856</v>
      </c>
      <c r="L13" s="193">
        <f aca="true" t="shared" si="4" ref="L13:L19">Q13+R13</f>
        <v>97.60529856</v>
      </c>
      <c r="M13" s="175"/>
      <c r="N13" s="180">
        <v>0</v>
      </c>
      <c r="O13" s="181">
        <v>1</v>
      </c>
      <c r="P13" s="176"/>
      <c r="Q13" s="182">
        <v>0</v>
      </c>
      <c r="R13" s="182">
        <f aca="true" t="shared" si="5" ref="R13:R19">F13:F20</f>
        <v>97.60529856</v>
      </c>
    </row>
    <row r="14" spans="1:18" ht="12">
      <c r="A14" s="191" t="s">
        <v>116</v>
      </c>
      <c r="B14" s="185" t="s">
        <v>117</v>
      </c>
      <c r="C14" s="184" t="s">
        <v>88</v>
      </c>
      <c r="D14" s="184">
        <v>1</v>
      </c>
      <c r="E14" s="184">
        <v>1102.98097525</v>
      </c>
      <c r="F14" s="184">
        <v>1102.98097525</v>
      </c>
      <c r="G14" s="184">
        <v>0</v>
      </c>
      <c r="H14" s="184">
        <f t="shared" si="1"/>
        <v>1</v>
      </c>
      <c r="I14" s="184">
        <f t="shared" si="0"/>
        <v>1</v>
      </c>
      <c r="J14" s="184">
        <f t="shared" si="2"/>
        <v>0</v>
      </c>
      <c r="K14" s="184">
        <f t="shared" si="3"/>
        <v>1102.98097525</v>
      </c>
      <c r="L14" s="193">
        <f t="shared" si="4"/>
        <v>1102.98097525</v>
      </c>
      <c r="M14" s="175"/>
      <c r="N14" s="180">
        <v>0</v>
      </c>
      <c r="O14" s="181">
        <v>1</v>
      </c>
      <c r="P14" s="176"/>
      <c r="Q14" s="182">
        <v>0</v>
      </c>
      <c r="R14" s="182">
        <f t="shared" si="5"/>
        <v>1102.98097525</v>
      </c>
    </row>
    <row r="15" spans="1:18" ht="12">
      <c r="A15" s="191" t="s">
        <v>118</v>
      </c>
      <c r="B15" s="185" t="s">
        <v>120</v>
      </c>
      <c r="C15" s="184" t="s">
        <v>88</v>
      </c>
      <c r="D15" s="184">
        <v>1</v>
      </c>
      <c r="E15" s="184">
        <v>222.813514</v>
      </c>
      <c r="F15" s="184">
        <v>222.813514</v>
      </c>
      <c r="G15" s="184">
        <v>0</v>
      </c>
      <c r="H15" s="184">
        <f t="shared" si="1"/>
        <v>1</v>
      </c>
      <c r="I15" s="184">
        <f t="shared" si="0"/>
        <v>1</v>
      </c>
      <c r="J15" s="184">
        <f t="shared" si="2"/>
        <v>0</v>
      </c>
      <c r="K15" s="184">
        <f t="shared" si="3"/>
        <v>222.813514</v>
      </c>
      <c r="L15" s="193">
        <f t="shared" si="4"/>
        <v>222.813514</v>
      </c>
      <c r="M15" s="175"/>
      <c r="N15" s="180">
        <v>0</v>
      </c>
      <c r="O15" s="181">
        <v>1</v>
      </c>
      <c r="P15" s="176"/>
      <c r="Q15" s="182">
        <v>0</v>
      </c>
      <c r="R15" s="182">
        <f t="shared" si="5"/>
        <v>222.813514</v>
      </c>
    </row>
    <row r="16" spans="1:18" ht="24">
      <c r="A16" s="191" t="s">
        <v>121</v>
      </c>
      <c r="B16" s="185" t="s">
        <v>122</v>
      </c>
      <c r="C16" s="184" t="s">
        <v>112</v>
      </c>
      <c r="D16" s="184">
        <v>40</v>
      </c>
      <c r="E16" s="184">
        <v>254.65637735999996</v>
      </c>
      <c r="F16" s="184">
        <v>10186.2550944</v>
      </c>
      <c r="G16" s="184">
        <v>0</v>
      </c>
      <c r="H16" s="184">
        <f t="shared" si="1"/>
        <v>40</v>
      </c>
      <c r="I16" s="184">
        <f t="shared" si="0"/>
        <v>40</v>
      </c>
      <c r="J16" s="184">
        <f t="shared" si="2"/>
        <v>0</v>
      </c>
      <c r="K16" s="184">
        <f t="shared" si="3"/>
        <v>10186.2550944</v>
      </c>
      <c r="L16" s="193">
        <f t="shared" si="4"/>
        <v>10186.2550944</v>
      </c>
      <c r="M16" s="175"/>
      <c r="N16" s="180">
        <v>0</v>
      </c>
      <c r="O16" s="181">
        <v>40</v>
      </c>
      <c r="P16" s="176"/>
      <c r="Q16" s="182">
        <v>0</v>
      </c>
      <c r="R16" s="182">
        <f t="shared" si="5"/>
        <v>10186.2550944</v>
      </c>
    </row>
    <row r="17" spans="1:18" ht="12">
      <c r="A17" s="191" t="s">
        <v>123</v>
      </c>
      <c r="B17" s="185" t="s">
        <v>124</v>
      </c>
      <c r="C17" s="184" t="s">
        <v>112</v>
      </c>
      <c r="D17" s="184">
        <v>890.73</v>
      </c>
      <c r="E17" s="184">
        <v>3.0285332</v>
      </c>
      <c r="F17" s="184">
        <v>2697.605377236</v>
      </c>
      <c r="G17" s="184">
        <v>0</v>
      </c>
      <c r="H17" s="184">
        <f t="shared" si="1"/>
        <v>890.73</v>
      </c>
      <c r="I17" s="184">
        <f t="shared" si="0"/>
        <v>890.73</v>
      </c>
      <c r="J17" s="184">
        <f t="shared" si="2"/>
        <v>0</v>
      </c>
      <c r="K17" s="184">
        <f t="shared" si="3"/>
        <v>2697.605377236</v>
      </c>
      <c r="L17" s="193">
        <f t="shared" si="4"/>
        <v>2697.605377236</v>
      </c>
      <c r="M17" s="175"/>
      <c r="N17" s="180">
        <v>0</v>
      </c>
      <c r="O17" s="181">
        <v>890.73</v>
      </c>
      <c r="P17" s="176"/>
      <c r="Q17" s="182">
        <v>0</v>
      </c>
      <c r="R17" s="182">
        <f t="shared" si="5"/>
        <v>2697.605377236</v>
      </c>
    </row>
    <row r="18" spans="1:18" ht="12">
      <c r="A18" s="191" t="s">
        <v>206</v>
      </c>
      <c r="B18" s="185" t="s">
        <v>567</v>
      </c>
      <c r="C18" s="184" t="s">
        <v>105</v>
      </c>
      <c r="D18" s="184">
        <v>35</v>
      </c>
      <c r="E18" s="184">
        <v>54.697472829999995</v>
      </c>
      <c r="F18" s="184">
        <v>1914.4115490499998</v>
      </c>
      <c r="G18" s="184">
        <v>0</v>
      </c>
      <c r="H18" s="184">
        <f t="shared" si="1"/>
        <v>35</v>
      </c>
      <c r="I18" s="184">
        <f t="shared" si="0"/>
        <v>35</v>
      </c>
      <c r="J18" s="184">
        <f t="shared" si="2"/>
        <v>0</v>
      </c>
      <c r="K18" s="184">
        <f t="shared" si="3"/>
        <v>1914.4115490499998</v>
      </c>
      <c r="L18" s="193">
        <f t="shared" si="4"/>
        <v>1914.4115490499998</v>
      </c>
      <c r="M18" s="175"/>
      <c r="N18" s="180">
        <v>0</v>
      </c>
      <c r="O18" s="181">
        <v>35</v>
      </c>
      <c r="P18" s="176"/>
      <c r="Q18" s="182">
        <v>0</v>
      </c>
      <c r="R18" s="182">
        <f t="shared" si="5"/>
        <v>1914.4115490499998</v>
      </c>
    </row>
    <row r="19" spans="1:18" ht="24">
      <c r="A19" s="191" t="s">
        <v>372</v>
      </c>
      <c r="B19" s="185" t="s">
        <v>662</v>
      </c>
      <c r="C19" s="184" t="s">
        <v>112</v>
      </c>
      <c r="D19" s="184">
        <v>70</v>
      </c>
      <c r="E19" s="184">
        <v>39.40338016999999</v>
      </c>
      <c r="F19" s="184">
        <v>2758.2366118999994</v>
      </c>
      <c r="G19" s="184">
        <v>0</v>
      </c>
      <c r="H19" s="184">
        <f t="shared" si="1"/>
        <v>70</v>
      </c>
      <c r="I19" s="184">
        <f t="shared" si="0"/>
        <v>70</v>
      </c>
      <c r="J19" s="184">
        <f t="shared" si="2"/>
        <v>0</v>
      </c>
      <c r="K19" s="184">
        <f t="shared" si="3"/>
        <v>2758.2366118999994</v>
      </c>
      <c r="L19" s="193">
        <f t="shared" si="4"/>
        <v>2758.2366118999994</v>
      </c>
      <c r="M19" s="175"/>
      <c r="N19" s="180">
        <v>0</v>
      </c>
      <c r="O19" s="181">
        <v>70</v>
      </c>
      <c r="P19" s="176"/>
      <c r="Q19" s="182">
        <v>0</v>
      </c>
      <c r="R19" s="182">
        <f t="shared" si="5"/>
        <v>2758.2366118999994</v>
      </c>
    </row>
    <row r="20" spans="1:18" ht="12">
      <c r="A20" s="191"/>
      <c r="B20" s="185"/>
      <c r="C20" s="184"/>
      <c r="D20" s="184"/>
      <c r="E20" s="184"/>
      <c r="F20" s="186">
        <v>20422.052665476</v>
      </c>
      <c r="G20" s="184"/>
      <c r="H20" s="184"/>
      <c r="I20" s="184"/>
      <c r="J20" s="184"/>
      <c r="K20" s="188">
        <f t="shared" si="3"/>
        <v>20422.052665476</v>
      </c>
      <c r="L20" s="200">
        <f>SUM(L12:L19)</f>
        <v>20422.052665476</v>
      </c>
      <c r="M20" s="175"/>
      <c r="N20" s="180"/>
      <c r="O20" s="181"/>
      <c r="P20" s="176"/>
      <c r="Q20" s="182"/>
      <c r="R20" s="183">
        <f>SUM(R12:R19)</f>
        <v>20422.052665476</v>
      </c>
    </row>
    <row r="21" spans="1:18" ht="12">
      <c r="A21" s="191"/>
      <c r="B21" s="185"/>
      <c r="C21" s="184"/>
      <c r="D21" s="184"/>
      <c r="E21" s="184"/>
      <c r="F21" s="184"/>
      <c r="G21" s="184"/>
      <c r="H21" s="184"/>
      <c r="I21" s="184"/>
      <c r="J21" s="184"/>
      <c r="K21" s="184"/>
      <c r="L21" s="193"/>
      <c r="M21" s="175"/>
      <c r="N21" s="180"/>
      <c r="O21" s="181"/>
      <c r="P21" s="176"/>
      <c r="Q21" s="182"/>
      <c r="R21" s="182"/>
    </row>
    <row r="22" spans="1:18" ht="12">
      <c r="A22" s="192">
        <v>2</v>
      </c>
      <c r="B22" s="187" t="s">
        <v>240</v>
      </c>
      <c r="C22" s="186"/>
      <c r="D22" s="186"/>
      <c r="E22" s="186"/>
      <c r="F22" s="186"/>
      <c r="G22" s="184"/>
      <c r="H22" s="184"/>
      <c r="I22" s="184"/>
      <c r="J22" s="184"/>
      <c r="K22" s="184"/>
      <c r="L22" s="193"/>
      <c r="M22" s="175"/>
      <c r="N22" s="180"/>
      <c r="O22" s="181"/>
      <c r="P22" s="176"/>
      <c r="Q22" s="182"/>
      <c r="R22" s="182"/>
    </row>
    <row r="23" spans="1:18" ht="24">
      <c r="A23" s="191" t="s">
        <v>89</v>
      </c>
      <c r="B23" s="185" t="s">
        <v>97</v>
      </c>
      <c r="C23" s="184" t="s">
        <v>90</v>
      </c>
      <c r="D23" s="215">
        <v>172.35</v>
      </c>
      <c r="E23" s="215">
        <v>5.01871216</v>
      </c>
      <c r="F23" s="215">
        <v>864.9750407759999</v>
      </c>
      <c r="G23" s="215">
        <v>0</v>
      </c>
      <c r="H23" s="215">
        <f>O23</f>
        <v>137.88</v>
      </c>
      <c r="I23" s="215">
        <f>N23+O23</f>
        <v>137.88</v>
      </c>
      <c r="J23" s="215">
        <v>0</v>
      </c>
      <c r="K23" s="215">
        <f>R23</f>
        <v>691.9800326208</v>
      </c>
      <c r="L23" s="193">
        <f>Q23+R23</f>
        <v>691.9800326208</v>
      </c>
      <c r="M23" s="175"/>
      <c r="N23" s="180">
        <v>0</v>
      </c>
      <c r="O23" s="181">
        <f>D23*0.8</f>
        <v>137.88</v>
      </c>
      <c r="P23" s="176"/>
      <c r="Q23" s="182">
        <f>0</f>
        <v>0</v>
      </c>
      <c r="R23" s="182">
        <f>F23*0.8</f>
        <v>691.9800326208</v>
      </c>
    </row>
    <row r="24" spans="1:18" ht="12">
      <c r="A24" s="191" t="s">
        <v>125</v>
      </c>
      <c r="B24" s="185" t="s">
        <v>98</v>
      </c>
      <c r="C24" s="184" t="s">
        <v>90</v>
      </c>
      <c r="D24" s="215">
        <v>97.64</v>
      </c>
      <c r="E24" s="215">
        <v>20.377701959999996</v>
      </c>
      <c r="F24" s="215">
        <v>1989.6788193743996</v>
      </c>
      <c r="G24" s="215">
        <v>0</v>
      </c>
      <c r="H24" s="215">
        <f aca="true" t="shared" si="6" ref="H24:H34">O24</f>
        <v>87.876</v>
      </c>
      <c r="I24" s="215">
        <f aca="true" t="shared" si="7" ref="I24:I34">N24+O24</f>
        <v>87.876</v>
      </c>
      <c r="J24" s="215">
        <v>0</v>
      </c>
      <c r="K24" s="215">
        <f aca="true" t="shared" si="8" ref="K24:K35">R24</f>
        <v>1790.7109374369597</v>
      </c>
      <c r="L24" s="193">
        <f aca="true" t="shared" si="9" ref="L24:L34">Q24+R24</f>
        <v>1790.7109374369597</v>
      </c>
      <c r="M24" s="175"/>
      <c r="N24" s="180">
        <v>0</v>
      </c>
      <c r="O24" s="181">
        <f>D24*0.9</f>
        <v>87.876</v>
      </c>
      <c r="P24" s="176"/>
      <c r="Q24" s="182">
        <f>0</f>
        <v>0</v>
      </c>
      <c r="R24" s="182">
        <f>F24*0.9</f>
        <v>1790.7109374369597</v>
      </c>
    </row>
    <row r="25" spans="1:18" ht="12">
      <c r="A25" s="191" t="s">
        <v>126</v>
      </c>
      <c r="B25" s="185" t="s">
        <v>99</v>
      </c>
      <c r="C25" s="184" t="s">
        <v>93</v>
      </c>
      <c r="D25" s="215">
        <v>193.93</v>
      </c>
      <c r="E25" s="215">
        <v>9.18294531</v>
      </c>
      <c r="F25" s="215">
        <v>1780.8485839682999</v>
      </c>
      <c r="G25" s="215">
        <v>0</v>
      </c>
      <c r="H25" s="215">
        <f t="shared" si="6"/>
        <v>155.144</v>
      </c>
      <c r="I25" s="215">
        <f t="shared" si="7"/>
        <v>155.144</v>
      </c>
      <c r="J25" s="215">
        <v>0</v>
      </c>
      <c r="K25" s="215">
        <f t="shared" si="8"/>
        <v>1424.67886717464</v>
      </c>
      <c r="L25" s="193">
        <f t="shared" si="9"/>
        <v>1424.67886717464</v>
      </c>
      <c r="M25" s="175"/>
      <c r="N25" s="180">
        <v>0</v>
      </c>
      <c r="O25" s="181">
        <f aca="true" t="shared" si="10" ref="O25:O34">D25*0.8</f>
        <v>155.144</v>
      </c>
      <c r="P25" s="176"/>
      <c r="Q25" s="182">
        <f>0</f>
        <v>0</v>
      </c>
      <c r="R25" s="182">
        <f aca="true" t="shared" si="11" ref="R25:R34">F25*0.8</f>
        <v>1424.67886717464</v>
      </c>
    </row>
    <row r="26" spans="1:18" ht="12">
      <c r="A26" s="191" t="s">
        <v>127</v>
      </c>
      <c r="B26" s="185" t="s">
        <v>100</v>
      </c>
      <c r="C26" s="184" t="s">
        <v>90</v>
      </c>
      <c r="D26" s="215">
        <v>66.59</v>
      </c>
      <c r="E26" s="215">
        <v>1.5142666</v>
      </c>
      <c r="F26" s="215">
        <v>100.835012894</v>
      </c>
      <c r="G26" s="215">
        <v>0</v>
      </c>
      <c r="H26" s="215">
        <f t="shared" si="6"/>
        <v>53.272000000000006</v>
      </c>
      <c r="I26" s="215">
        <f t="shared" si="7"/>
        <v>53.272000000000006</v>
      </c>
      <c r="J26" s="215">
        <v>0</v>
      </c>
      <c r="K26" s="215">
        <f t="shared" si="8"/>
        <v>80.66801031520001</v>
      </c>
      <c r="L26" s="193">
        <f t="shared" si="9"/>
        <v>80.66801031520001</v>
      </c>
      <c r="M26" s="175"/>
      <c r="N26" s="180">
        <v>0</v>
      </c>
      <c r="O26" s="181">
        <f t="shared" si="10"/>
        <v>53.272000000000006</v>
      </c>
      <c r="P26" s="176"/>
      <c r="Q26" s="182">
        <f>0</f>
        <v>0</v>
      </c>
      <c r="R26" s="182">
        <f t="shared" si="11"/>
        <v>80.66801031520001</v>
      </c>
    </row>
    <row r="27" spans="1:18" ht="12">
      <c r="A27" s="191"/>
      <c r="B27" s="185" t="s">
        <v>636</v>
      </c>
      <c r="C27" s="184"/>
      <c r="D27" s="215"/>
      <c r="E27" s="215"/>
      <c r="F27" s="215"/>
      <c r="G27" s="215">
        <v>0</v>
      </c>
      <c r="H27" s="215">
        <f t="shared" si="6"/>
        <v>0</v>
      </c>
      <c r="I27" s="215">
        <f t="shared" si="7"/>
        <v>0</v>
      </c>
      <c r="J27" s="215">
        <v>0</v>
      </c>
      <c r="K27" s="215">
        <f t="shared" si="8"/>
        <v>0</v>
      </c>
      <c r="L27" s="193">
        <f t="shared" si="9"/>
        <v>0</v>
      </c>
      <c r="M27" s="175"/>
      <c r="N27" s="180">
        <v>0</v>
      </c>
      <c r="O27" s="181">
        <f t="shared" si="10"/>
        <v>0</v>
      </c>
      <c r="P27" s="176"/>
      <c r="Q27" s="182">
        <f>0</f>
        <v>0</v>
      </c>
      <c r="R27" s="182">
        <f t="shared" si="11"/>
        <v>0</v>
      </c>
    </row>
    <row r="28" spans="1:18" ht="12">
      <c r="A28" s="191" t="s">
        <v>251</v>
      </c>
      <c r="B28" s="185" t="s">
        <v>98</v>
      </c>
      <c r="C28" s="184" t="s">
        <v>90</v>
      </c>
      <c r="D28" s="215">
        <v>15.62</v>
      </c>
      <c r="E28" s="215">
        <v>20.377701959999996</v>
      </c>
      <c r="F28" s="215">
        <v>318.2997046151999</v>
      </c>
      <c r="G28" s="215">
        <v>0</v>
      </c>
      <c r="H28" s="215">
        <f t="shared" si="6"/>
        <v>12.496</v>
      </c>
      <c r="I28" s="215">
        <f t="shared" si="7"/>
        <v>12.496</v>
      </c>
      <c r="J28" s="215">
        <v>0</v>
      </c>
      <c r="K28" s="215">
        <f t="shared" si="8"/>
        <v>254.63976369215993</v>
      </c>
      <c r="L28" s="193">
        <f t="shared" si="9"/>
        <v>254.63976369215993</v>
      </c>
      <c r="M28" s="175"/>
      <c r="N28" s="180">
        <v>0</v>
      </c>
      <c r="O28" s="181">
        <f t="shared" si="10"/>
        <v>12.496</v>
      </c>
      <c r="P28" s="176"/>
      <c r="Q28" s="182">
        <f>0</f>
        <v>0</v>
      </c>
      <c r="R28" s="182">
        <f t="shared" si="11"/>
        <v>254.63976369215993</v>
      </c>
    </row>
    <row r="29" spans="1:18" ht="12">
      <c r="A29" s="191" t="s">
        <v>252</v>
      </c>
      <c r="B29" s="185" t="s">
        <v>99</v>
      </c>
      <c r="C29" s="184" t="s">
        <v>93</v>
      </c>
      <c r="D29" s="215">
        <v>27.71</v>
      </c>
      <c r="E29" s="215">
        <v>9.18294531</v>
      </c>
      <c r="F29" s="215">
        <v>254.45941454009997</v>
      </c>
      <c r="G29" s="215">
        <v>0</v>
      </c>
      <c r="H29" s="215">
        <f t="shared" si="6"/>
        <v>22.168000000000003</v>
      </c>
      <c r="I29" s="215">
        <f t="shared" si="7"/>
        <v>22.168000000000003</v>
      </c>
      <c r="J29" s="215">
        <v>0</v>
      </c>
      <c r="K29" s="215">
        <f t="shared" si="8"/>
        <v>203.56753163207998</v>
      </c>
      <c r="L29" s="193">
        <f t="shared" si="9"/>
        <v>203.56753163207998</v>
      </c>
      <c r="M29" s="175"/>
      <c r="N29" s="180">
        <v>0</v>
      </c>
      <c r="O29" s="181">
        <f t="shared" si="10"/>
        <v>22.168000000000003</v>
      </c>
      <c r="P29" s="176"/>
      <c r="Q29" s="182">
        <f>0</f>
        <v>0</v>
      </c>
      <c r="R29" s="182">
        <f t="shared" si="11"/>
        <v>203.56753163207998</v>
      </c>
    </row>
    <row r="30" spans="1:18" ht="12">
      <c r="A30" s="191" t="s">
        <v>253</v>
      </c>
      <c r="B30" s="185" t="s">
        <v>100</v>
      </c>
      <c r="C30" s="184" t="s">
        <v>90</v>
      </c>
      <c r="D30" s="215">
        <v>9.2</v>
      </c>
      <c r="E30" s="215">
        <v>1.5142666</v>
      </c>
      <c r="F30" s="215">
        <v>13.93125272</v>
      </c>
      <c r="G30" s="215">
        <v>0</v>
      </c>
      <c r="H30" s="215">
        <f t="shared" si="6"/>
        <v>7.359999999999999</v>
      </c>
      <c r="I30" s="215">
        <f t="shared" si="7"/>
        <v>7.359999999999999</v>
      </c>
      <c r="J30" s="215">
        <v>0</v>
      </c>
      <c r="K30" s="215">
        <f t="shared" si="8"/>
        <v>11.145002176</v>
      </c>
      <c r="L30" s="193">
        <f t="shared" si="9"/>
        <v>11.145002176</v>
      </c>
      <c r="M30" s="175"/>
      <c r="N30" s="180">
        <v>0</v>
      </c>
      <c r="O30" s="181">
        <f t="shared" si="10"/>
        <v>7.359999999999999</v>
      </c>
      <c r="P30" s="176"/>
      <c r="Q30" s="182">
        <f>0</f>
        <v>0</v>
      </c>
      <c r="R30" s="182">
        <f t="shared" si="11"/>
        <v>11.145002176</v>
      </c>
    </row>
    <row r="31" spans="1:18" ht="12">
      <c r="A31" s="191"/>
      <c r="B31" s="185" t="s">
        <v>249</v>
      </c>
      <c r="C31" s="184"/>
      <c r="D31" s="215"/>
      <c r="E31" s="215"/>
      <c r="F31" s="215"/>
      <c r="G31" s="215">
        <v>0</v>
      </c>
      <c r="H31" s="215">
        <f t="shared" si="6"/>
        <v>0</v>
      </c>
      <c r="I31" s="215">
        <f t="shared" si="7"/>
        <v>0</v>
      </c>
      <c r="J31" s="215">
        <v>0</v>
      </c>
      <c r="K31" s="215">
        <f t="shared" si="8"/>
        <v>0</v>
      </c>
      <c r="L31" s="193">
        <f t="shared" si="9"/>
        <v>0</v>
      </c>
      <c r="M31" s="175"/>
      <c r="N31" s="180">
        <v>0</v>
      </c>
      <c r="O31" s="181">
        <f t="shared" si="10"/>
        <v>0</v>
      </c>
      <c r="P31" s="176"/>
      <c r="Q31" s="182">
        <f>0</f>
        <v>0</v>
      </c>
      <c r="R31" s="182">
        <f t="shared" si="11"/>
        <v>0</v>
      </c>
    </row>
    <row r="32" spans="1:18" ht="12">
      <c r="A32" s="191" t="s">
        <v>637</v>
      </c>
      <c r="B32" s="185" t="s">
        <v>98</v>
      </c>
      <c r="C32" s="184" t="s">
        <v>90</v>
      </c>
      <c r="D32" s="215">
        <v>5.78</v>
      </c>
      <c r="E32" s="215">
        <v>20.377701959999996</v>
      </c>
      <c r="F32" s="215">
        <v>117.78311732879999</v>
      </c>
      <c r="G32" s="215">
        <v>0</v>
      </c>
      <c r="H32" s="215">
        <f t="shared" si="6"/>
        <v>4.6240000000000006</v>
      </c>
      <c r="I32" s="215">
        <f t="shared" si="7"/>
        <v>4.6240000000000006</v>
      </c>
      <c r="J32" s="215">
        <v>0</v>
      </c>
      <c r="K32" s="215">
        <f t="shared" si="8"/>
        <v>94.22649386303999</v>
      </c>
      <c r="L32" s="193">
        <f t="shared" si="9"/>
        <v>94.22649386303999</v>
      </c>
      <c r="M32" s="175"/>
      <c r="N32" s="180">
        <v>0</v>
      </c>
      <c r="O32" s="181">
        <f t="shared" si="10"/>
        <v>4.6240000000000006</v>
      </c>
      <c r="P32" s="176"/>
      <c r="Q32" s="182">
        <f>0</f>
        <v>0</v>
      </c>
      <c r="R32" s="182">
        <f t="shared" si="11"/>
        <v>94.22649386303999</v>
      </c>
    </row>
    <row r="33" spans="1:18" ht="12">
      <c r="A33" s="191" t="s">
        <v>638</v>
      </c>
      <c r="B33" s="185" t="s">
        <v>99</v>
      </c>
      <c r="C33" s="184" t="s">
        <v>93</v>
      </c>
      <c r="D33" s="215">
        <v>12.96</v>
      </c>
      <c r="E33" s="215">
        <v>9.18294531</v>
      </c>
      <c r="F33" s="215">
        <v>119.0109712176</v>
      </c>
      <c r="G33" s="215">
        <v>0</v>
      </c>
      <c r="H33" s="215">
        <f t="shared" si="6"/>
        <v>10.368000000000002</v>
      </c>
      <c r="I33" s="215">
        <f t="shared" si="7"/>
        <v>10.368000000000002</v>
      </c>
      <c r="J33" s="215">
        <v>0</v>
      </c>
      <c r="K33" s="215">
        <f t="shared" si="8"/>
        <v>95.20877697408001</v>
      </c>
      <c r="L33" s="193">
        <f t="shared" si="9"/>
        <v>95.20877697408001</v>
      </c>
      <c r="M33" s="175"/>
      <c r="N33" s="180">
        <v>0</v>
      </c>
      <c r="O33" s="181">
        <f t="shared" si="10"/>
        <v>10.368000000000002</v>
      </c>
      <c r="P33" s="176"/>
      <c r="Q33" s="182">
        <f>0</f>
        <v>0</v>
      </c>
      <c r="R33" s="182">
        <f t="shared" si="11"/>
        <v>95.20877697408001</v>
      </c>
    </row>
    <row r="34" spans="1:18" ht="12">
      <c r="A34" s="191" t="s">
        <v>639</v>
      </c>
      <c r="B34" s="185" t="s">
        <v>100</v>
      </c>
      <c r="C34" s="184" t="s">
        <v>90</v>
      </c>
      <c r="D34" s="215">
        <v>1.06</v>
      </c>
      <c r="E34" s="215">
        <v>1.5142666</v>
      </c>
      <c r="F34" s="215">
        <v>1.6051225960000002</v>
      </c>
      <c r="G34" s="215">
        <v>0</v>
      </c>
      <c r="H34" s="215">
        <f t="shared" si="6"/>
        <v>0.8480000000000001</v>
      </c>
      <c r="I34" s="215">
        <f t="shared" si="7"/>
        <v>0.8480000000000001</v>
      </c>
      <c r="J34" s="215">
        <v>0</v>
      </c>
      <c r="K34" s="215">
        <f t="shared" si="8"/>
        <v>1.2840980768000003</v>
      </c>
      <c r="L34" s="193">
        <f t="shared" si="9"/>
        <v>1.2840980768000003</v>
      </c>
      <c r="M34" s="175"/>
      <c r="N34" s="180">
        <v>0</v>
      </c>
      <c r="O34" s="181">
        <f t="shared" si="10"/>
        <v>0.8480000000000001</v>
      </c>
      <c r="P34" s="176"/>
      <c r="Q34" s="182">
        <f>0</f>
        <v>0</v>
      </c>
      <c r="R34" s="182">
        <f t="shared" si="11"/>
        <v>1.2840980768000003</v>
      </c>
    </row>
    <row r="35" spans="1:18" ht="12">
      <c r="A35" s="191"/>
      <c r="B35" s="185"/>
      <c r="C35" s="184"/>
      <c r="D35" s="184"/>
      <c r="E35" s="184"/>
      <c r="F35" s="186">
        <v>5561.4270400303985</v>
      </c>
      <c r="G35" s="184"/>
      <c r="H35" s="184"/>
      <c r="I35" s="184"/>
      <c r="J35" s="184"/>
      <c r="K35" s="188">
        <f t="shared" si="8"/>
        <v>4648.109513961759</v>
      </c>
      <c r="L35" s="200">
        <f>SUM(L23:L34)</f>
        <v>4648.109513961759</v>
      </c>
      <c r="M35" s="175"/>
      <c r="N35" s="180"/>
      <c r="O35" s="181"/>
      <c r="P35" s="176"/>
      <c r="Q35" s="182"/>
      <c r="R35" s="183">
        <f>SUM(R23:R34)</f>
        <v>4648.109513961759</v>
      </c>
    </row>
    <row r="36" spans="1:18" ht="12">
      <c r="A36" s="191"/>
      <c r="B36" s="185"/>
      <c r="C36" s="184"/>
      <c r="D36" s="184"/>
      <c r="E36" s="184"/>
      <c r="F36" s="184"/>
      <c r="G36" s="184"/>
      <c r="H36" s="184"/>
      <c r="I36" s="184"/>
      <c r="J36" s="184"/>
      <c r="K36" s="184"/>
      <c r="L36" s="193"/>
      <c r="M36" s="175"/>
      <c r="N36" s="180"/>
      <c r="O36" s="181"/>
      <c r="P36" s="176"/>
      <c r="Q36" s="182"/>
      <c r="R36" s="182"/>
    </row>
    <row r="37" spans="1:18" ht="12">
      <c r="A37" s="192">
        <v>3</v>
      </c>
      <c r="B37" s="187" t="s">
        <v>241</v>
      </c>
      <c r="C37" s="186"/>
      <c r="D37" s="186"/>
      <c r="E37" s="186"/>
      <c r="F37" s="186"/>
      <c r="G37" s="184"/>
      <c r="H37" s="184"/>
      <c r="I37" s="184"/>
      <c r="J37" s="184"/>
      <c r="K37" s="184"/>
      <c r="L37" s="193"/>
      <c r="M37" s="175"/>
      <c r="N37" s="180"/>
      <c r="O37" s="181"/>
      <c r="P37" s="176"/>
      <c r="Q37" s="182"/>
      <c r="R37" s="182"/>
    </row>
    <row r="38" spans="1:18" ht="12">
      <c r="A38" s="191"/>
      <c r="B38" s="185" t="s">
        <v>894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93"/>
      <c r="M38" s="175"/>
      <c r="N38" s="180"/>
      <c r="O38" s="181"/>
      <c r="P38" s="176"/>
      <c r="Q38" s="182"/>
      <c r="R38" s="182"/>
    </row>
    <row r="39" spans="1:18" ht="12">
      <c r="A39" s="191" t="s">
        <v>106</v>
      </c>
      <c r="B39" s="185" t="s">
        <v>146</v>
      </c>
      <c r="C39" s="184" t="s">
        <v>93</v>
      </c>
      <c r="D39" s="215">
        <v>73.56</v>
      </c>
      <c r="E39" s="215">
        <v>16.52713832</v>
      </c>
      <c r="F39" s="215">
        <v>1215.7362948191999</v>
      </c>
      <c r="G39" s="215">
        <v>0</v>
      </c>
      <c r="H39" s="215">
        <f>O39</f>
        <v>0</v>
      </c>
      <c r="I39" s="215">
        <f>N39+O39</f>
        <v>0</v>
      </c>
      <c r="J39" s="215">
        <v>0</v>
      </c>
      <c r="K39" s="215">
        <f>R39</f>
        <v>0</v>
      </c>
      <c r="L39" s="193">
        <f>Q39+R39</f>
        <v>0</v>
      </c>
      <c r="M39" s="175"/>
      <c r="N39" s="180">
        <v>0</v>
      </c>
      <c r="O39" s="181">
        <v>0</v>
      </c>
      <c r="P39" s="176"/>
      <c r="Q39" s="182">
        <v>0</v>
      </c>
      <c r="R39" s="182">
        <v>0</v>
      </c>
    </row>
    <row r="40" spans="1:18" ht="12">
      <c r="A40" s="191" t="s">
        <v>254</v>
      </c>
      <c r="B40" s="185" t="s">
        <v>596</v>
      </c>
      <c r="C40" s="184" t="s">
        <v>93</v>
      </c>
      <c r="D40" s="215">
        <v>149.56</v>
      </c>
      <c r="E40" s="215">
        <v>23.28725707</v>
      </c>
      <c r="F40" s="215">
        <v>3482.8421673892</v>
      </c>
      <c r="G40" s="215">
        <v>0</v>
      </c>
      <c r="H40" s="215">
        <f aca="true" t="shared" si="12" ref="H40:H67">O40</f>
        <v>74.78</v>
      </c>
      <c r="I40" s="215">
        <f aca="true" t="shared" si="13" ref="I40:I67">N40+O40</f>
        <v>74.78</v>
      </c>
      <c r="J40" s="215">
        <v>0</v>
      </c>
      <c r="K40" s="215">
        <f aca="true" t="shared" si="14" ref="K40:K67">R40</f>
        <v>1741.4210836946</v>
      </c>
      <c r="L40" s="193">
        <f aca="true" t="shared" si="15" ref="L40:L67">Q40+R40</f>
        <v>1741.4210836946</v>
      </c>
      <c r="M40" s="175"/>
      <c r="N40" s="180">
        <v>0</v>
      </c>
      <c r="O40" s="181">
        <f>D40*0.5</f>
        <v>74.78</v>
      </c>
      <c r="P40" s="176"/>
      <c r="Q40" s="182">
        <v>0</v>
      </c>
      <c r="R40" s="182">
        <f>F40*0.5</f>
        <v>1741.4210836946</v>
      </c>
    </row>
    <row r="41" spans="1:18" ht="24">
      <c r="A41" s="191" t="s">
        <v>255</v>
      </c>
      <c r="B41" s="185" t="s">
        <v>167</v>
      </c>
      <c r="C41" s="184" t="s">
        <v>102</v>
      </c>
      <c r="D41" s="215">
        <v>920.18</v>
      </c>
      <c r="E41" s="215">
        <v>7.398273959999999</v>
      </c>
      <c r="F41" s="215">
        <v>6807.7437325127985</v>
      </c>
      <c r="G41" s="215">
        <v>0</v>
      </c>
      <c r="H41" s="215">
        <f t="shared" si="12"/>
        <v>460.09</v>
      </c>
      <c r="I41" s="215">
        <f t="shared" si="13"/>
        <v>460.09</v>
      </c>
      <c r="J41" s="215">
        <v>0</v>
      </c>
      <c r="K41" s="215">
        <f t="shared" si="14"/>
        <v>3403.8718662563992</v>
      </c>
      <c r="L41" s="193">
        <f t="shared" si="15"/>
        <v>3403.8718662563992</v>
      </c>
      <c r="M41" s="175"/>
      <c r="N41" s="180">
        <v>0</v>
      </c>
      <c r="O41" s="181">
        <f>D41*0.5</f>
        <v>460.09</v>
      </c>
      <c r="P41" s="176"/>
      <c r="Q41" s="182">
        <v>0</v>
      </c>
      <c r="R41" s="182">
        <f>F41*0.5</f>
        <v>3403.8718662563992</v>
      </c>
    </row>
    <row r="42" spans="1:18" ht="24">
      <c r="A42" s="191" t="s">
        <v>264</v>
      </c>
      <c r="B42" s="185" t="s">
        <v>168</v>
      </c>
      <c r="C42" s="184" t="s">
        <v>102</v>
      </c>
      <c r="D42" s="215">
        <v>130.09</v>
      </c>
      <c r="E42" s="215">
        <v>7.181950159999999</v>
      </c>
      <c r="F42" s="215">
        <v>934.2998963143998</v>
      </c>
      <c r="G42" s="215">
        <v>0</v>
      </c>
      <c r="H42" s="215">
        <f t="shared" si="12"/>
        <v>65.045</v>
      </c>
      <c r="I42" s="215">
        <f t="shared" si="13"/>
        <v>65.045</v>
      </c>
      <c r="J42" s="215">
        <v>0</v>
      </c>
      <c r="K42" s="215">
        <f t="shared" si="14"/>
        <v>467.1499481571999</v>
      </c>
      <c r="L42" s="193">
        <f t="shared" si="15"/>
        <v>467.1499481571999</v>
      </c>
      <c r="M42" s="175"/>
      <c r="N42" s="180">
        <v>0</v>
      </c>
      <c r="O42" s="181">
        <f>D42*0.5</f>
        <v>65.045</v>
      </c>
      <c r="P42" s="176"/>
      <c r="Q42" s="182">
        <v>0</v>
      </c>
      <c r="R42" s="182">
        <f>F42*0.5</f>
        <v>467.1499481571999</v>
      </c>
    </row>
    <row r="43" spans="1:18" ht="24">
      <c r="A43" s="191" t="s">
        <v>265</v>
      </c>
      <c r="B43" s="185" t="s">
        <v>147</v>
      </c>
      <c r="C43" s="184" t="s">
        <v>90</v>
      </c>
      <c r="D43" s="215">
        <v>16.6</v>
      </c>
      <c r="E43" s="215">
        <v>371.14674365999997</v>
      </c>
      <c r="F43" s="215">
        <v>6161.035944756</v>
      </c>
      <c r="G43" s="215">
        <v>0</v>
      </c>
      <c r="H43" s="215">
        <f t="shared" si="12"/>
        <v>0</v>
      </c>
      <c r="I43" s="215">
        <f t="shared" si="13"/>
        <v>0</v>
      </c>
      <c r="J43" s="215">
        <v>0</v>
      </c>
      <c r="K43" s="215">
        <f t="shared" si="14"/>
        <v>0</v>
      </c>
      <c r="L43" s="193">
        <f t="shared" si="15"/>
        <v>0</v>
      </c>
      <c r="M43" s="175"/>
      <c r="N43" s="180">
        <v>0</v>
      </c>
      <c r="O43" s="181">
        <v>0</v>
      </c>
      <c r="P43" s="176"/>
      <c r="Q43" s="182">
        <v>0</v>
      </c>
      <c r="R43" s="182">
        <v>0</v>
      </c>
    </row>
    <row r="44" spans="1:18" ht="12">
      <c r="A44" s="191"/>
      <c r="B44" s="185" t="s">
        <v>103</v>
      </c>
      <c r="C44" s="184"/>
      <c r="D44" s="215"/>
      <c r="E44" s="215"/>
      <c r="F44" s="215"/>
      <c r="G44" s="215"/>
      <c r="H44" s="215"/>
      <c r="I44" s="215"/>
      <c r="J44" s="215"/>
      <c r="K44" s="215"/>
      <c r="L44" s="193"/>
      <c r="M44" s="175"/>
      <c r="N44" s="180"/>
      <c r="O44" s="181"/>
      <c r="P44" s="176"/>
      <c r="Q44" s="182"/>
      <c r="R44" s="182"/>
    </row>
    <row r="45" spans="1:18" ht="12">
      <c r="A45" s="191" t="s">
        <v>487</v>
      </c>
      <c r="B45" s="185" t="s">
        <v>596</v>
      </c>
      <c r="C45" s="184" t="s">
        <v>93</v>
      </c>
      <c r="D45" s="215">
        <v>453.6</v>
      </c>
      <c r="E45" s="215">
        <v>23.28725707</v>
      </c>
      <c r="F45" s="215">
        <v>10563.099806952</v>
      </c>
      <c r="G45" s="215">
        <v>0</v>
      </c>
      <c r="H45" s="215">
        <f t="shared" si="12"/>
        <v>226.8</v>
      </c>
      <c r="I45" s="215">
        <f t="shared" si="13"/>
        <v>226.8</v>
      </c>
      <c r="J45" s="215">
        <v>0</v>
      </c>
      <c r="K45" s="215">
        <f t="shared" si="14"/>
        <v>5281.549903476</v>
      </c>
      <c r="L45" s="193">
        <f t="shared" si="15"/>
        <v>5281.549903476</v>
      </c>
      <c r="M45" s="175"/>
      <c r="N45" s="180">
        <v>0</v>
      </c>
      <c r="O45" s="181">
        <f>D45*0.5</f>
        <v>226.8</v>
      </c>
      <c r="P45" s="176"/>
      <c r="Q45" s="182">
        <v>0</v>
      </c>
      <c r="R45" s="182">
        <f>F45*0.5</f>
        <v>5281.549903476</v>
      </c>
    </row>
    <row r="46" spans="1:18" ht="24">
      <c r="A46" s="191" t="s">
        <v>266</v>
      </c>
      <c r="B46" s="185" t="s">
        <v>167</v>
      </c>
      <c r="C46" s="184" t="s">
        <v>102</v>
      </c>
      <c r="D46" s="215">
        <v>795.73</v>
      </c>
      <c r="E46" s="215">
        <v>7.398273959999999</v>
      </c>
      <c r="F46" s="215">
        <v>5887.0285381908</v>
      </c>
      <c r="G46" s="215">
        <v>0</v>
      </c>
      <c r="H46" s="215">
        <f t="shared" si="12"/>
        <v>397.865</v>
      </c>
      <c r="I46" s="215">
        <f t="shared" si="13"/>
        <v>397.865</v>
      </c>
      <c r="J46" s="215">
        <v>0</v>
      </c>
      <c r="K46" s="215">
        <f t="shared" si="14"/>
        <v>2943.5142690954</v>
      </c>
      <c r="L46" s="193">
        <f t="shared" si="15"/>
        <v>2943.5142690954</v>
      </c>
      <c r="M46" s="175"/>
      <c r="N46" s="180">
        <v>0</v>
      </c>
      <c r="O46" s="181">
        <f>D46*0.5</f>
        <v>397.865</v>
      </c>
      <c r="P46" s="176"/>
      <c r="Q46" s="182">
        <v>0</v>
      </c>
      <c r="R46" s="182">
        <f>F46*0.5</f>
        <v>2943.5142690954</v>
      </c>
    </row>
    <row r="47" spans="1:18" ht="24">
      <c r="A47" s="191" t="s">
        <v>267</v>
      </c>
      <c r="B47" s="185" t="s">
        <v>168</v>
      </c>
      <c r="C47" s="184" t="s">
        <v>102</v>
      </c>
      <c r="D47" s="215">
        <v>358.45</v>
      </c>
      <c r="E47" s="215">
        <v>7.181950159999999</v>
      </c>
      <c r="F47" s="215">
        <v>2574.370034851999</v>
      </c>
      <c r="G47" s="215">
        <v>0</v>
      </c>
      <c r="H47" s="215">
        <f t="shared" si="12"/>
        <v>179.225</v>
      </c>
      <c r="I47" s="215">
        <f t="shared" si="13"/>
        <v>179.225</v>
      </c>
      <c r="J47" s="215">
        <v>0</v>
      </c>
      <c r="K47" s="215">
        <f t="shared" si="14"/>
        <v>1287.1850174259996</v>
      </c>
      <c r="L47" s="193">
        <f t="shared" si="15"/>
        <v>1287.1850174259996</v>
      </c>
      <c r="M47" s="175"/>
      <c r="N47" s="180">
        <v>0</v>
      </c>
      <c r="O47" s="181">
        <f>D47*0.5</f>
        <v>179.225</v>
      </c>
      <c r="P47" s="176"/>
      <c r="Q47" s="182">
        <v>0</v>
      </c>
      <c r="R47" s="182">
        <f>F47*0.5</f>
        <v>1287.1850174259996</v>
      </c>
    </row>
    <row r="48" spans="1:18" ht="24">
      <c r="A48" s="191" t="s">
        <v>554</v>
      </c>
      <c r="B48" s="185" t="s">
        <v>147</v>
      </c>
      <c r="C48" s="184" t="s">
        <v>90</v>
      </c>
      <c r="D48" s="215">
        <v>26.73</v>
      </c>
      <c r="E48" s="215">
        <v>371.14674365999997</v>
      </c>
      <c r="F48" s="215">
        <v>9920.752458031799</v>
      </c>
      <c r="G48" s="215">
        <v>0</v>
      </c>
      <c r="H48" s="215">
        <f t="shared" si="12"/>
        <v>0</v>
      </c>
      <c r="I48" s="215">
        <f t="shared" si="13"/>
        <v>0</v>
      </c>
      <c r="J48" s="215">
        <v>0</v>
      </c>
      <c r="K48" s="215">
        <f t="shared" si="14"/>
        <v>0</v>
      </c>
      <c r="L48" s="193">
        <f t="shared" si="15"/>
        <v>0</v>
      </c>
      <c r="M48" s="175"/>
      <c r="N48" s="180">
        <v>0</v>
      </c>
      <c r="O48" s="181">
        <v>0</v>
      </c>
      <c r="P48" s="176"/>
      <c r="Q48" s="182">
        <v>0</v>
      </c>
      <c r="R48" s="182">
        <v>0</v>
      </c>
    </row>
    <row r="49" spans="1:18" ht="12">
      <c r="A49" s="191"/>
      <c r="B49" s="185" t="s">
        <v>204</v>
      </c>
      <c r="C49" s="184"/>
      <c r="D49" s="215"/>
      <c r="E49" s="215"/>
      <c r="F49" s="215"/>
      <c r="G49" s="215"/>
      <c r="H49" s="215"/>
      <c r="I49" s="215"/>
      <c r="J49" s="215"/>
      <c r="K49" s="215"/>
      <c r="L49" s="193"/>
      <c r="M49" s="175"/>
      <c r="N49" s="180"/>
      <c r="O49" s="181"/>
      <c r="P49" s="176"/>
      <c r="Q49" s="182"/>
      <c r="R49" s="182"/>
    </row>
    <row r="50" spans="1:18" ht="12">
      <c r="A50" s="191" t="s">
        <v>555</v>
      </c>
      <c r="B50" s="185" t="s">
        <v>205</v>
      </c>
      <c r="C50" s="184" t="s">
        <v>105</v>
      </c>
      <c r="D50" s="215">
        <v>56</v>
      </c>
      <c r="E50" s="215">
        <v>44.28148185999999</v>
      </c>
      <c r="F50" s="215">
        <v>2479.7629841599996</v>
      </c>
      <c r="G50" s="215">
        <v>0</v>
      </c>
      <c r="H50" s="215">
        <f t="shared" si="12"/>
        <v>0</v>
      </c>
      <c r="I50" s="215">
        <f t="shared" si="13"/>
        <v>0</v>
      </c>
      <c r="J50" s="215">
        <v>0</v>
      </c>
      <c r="K50" s="215">
        <f t="shared" si="14"/>
        <v>0</v>
      </c>
      <c r="L50" s="193">
        <f t="shared" si="15"/>
        <v>0</v>
      </c>
      <c r="M50" s="175"/>
      <c r="N50" s="180">
        <v>0</v>
      </c>
      <c r="O50" s="181">
        <v>0</v>
      </c>
      <c r="P50" s="176"/>
      <c r="Q50" s="182">
        <v>0</v>
      </c>
      <c r="R50" s="182">
        <v>0</v>
      </c>
    </row>
    <row r="51" spans="1:18" ht="12">
      <c r="A51" s="191" t="s">
        <v>556</v>
      </c>
      <c r="B51" s="185" t="s">
        <v>202</v>
      </c>
      <c r="C51" s="184" t="s">
        <v>88</v>
      </c>
      <c r="D51" s="215">
        <v>12</v>
      </c>
      <c r="E51" s="215">
        <v>32.49183476</v>
      </c>
      <c r="F51" s="215">
        <v>389.90201712000004</v>
      </c>
      <c r="G51" s="215">
        <v>0</v>
      </c>
      <c r="H51" s="215">
        <f t="shared" si="12"/>
        <v>0</v>
      </c>
      <c r="I51" s="215">
        <f t="shared" si="13"/>
        <v>0</v>
      </c>
      <c r="J51" s="215">
        <v>0</v>
      </c>
      <c r="K51" s="215">
        <f t="shared" si="14"/>
        <v>0</v>
      </c>
      <c r="L51" s="193">
        <f t="shared" si="15"/>
        <v>0</v>
      </c>
      <c r="M51" s="175"/>
      <c r="N51" s="180">
        <v>0</v>
      </c>
      <c r="O51" s="181">
        <v>0</v>
      </c>
      <c r="P51" s="176"/>
      <c r="Q51" s="182">
        <v>0</v>
      </c>
      <c r="R51" s="182">
        <v>0</v>
      </c>
    </row>
    <row r="52" spans="1:18" ht="12">
      <c r="A52" s="191" t="s">
        <v>557</v>
      </c>
      <c r="B52" s="185" t="s">
        <v>496</v>
      </c>
      <c r="C52" s="184" t="s">
        <v>93</v>
      </c>
      <c r="D52" s="215">
        <v>12.96</v>
      </c>
      <c r="E52" s="215">
        <v>18.61466299</v>
      </c>
      <c r="F52" s="215">
        <v>241.24603235040001</v>
      </c>
      <c r="G52" s="215">
        <v>0</v>
      </c>
      <c r="H52" s="215">
        <f t="shared" si="12"/>
        <v>0</v>
      </c>
      <c r="I52" s="215">
        <f t="shared" si="13"/>
        <v>0</v>
      </c>
      <c r="J52" s="215">
        <v>0</v>
      </c>
      <c r="K52" s="215">
        <f t="shared" si="14"/>
        <v>0</v>
      </c>
      <c r="L52" s="193">
        <f t="shared" si="15"/>
        <v>0</v>
      </c>
      <c r="M52" s="175"/>
      <c r="N52" s="180">
        <v>0</v>
      </c>
      <c r="O52" s="181">
        <v>0</v>
      </c>
      <c r="P52" s="176"/>
      <c r="Q52" s="182">
        <v>0</v>
      </c>
      <c r="R52" s="182">
        <v>0</v>
      </c>
    </row>
    <row r="53" spans="1:18" ht="12">
      <c r="A53" s="191" t="s">
        <v>558</v>
      </c>
      <c r="B53" s="185" t="s">
        <v>597</v>
      </c>
      <c r="C53" s="184" t="s">
        <v>93</v>
      </c>
      <c r="D53" s="215">
        <v>7.2</v>
      </c>
      <c r="E53" s="215">
        <v>23.28725707</v>
      </c>
      <c r="F53" s="215">
        <v>167.668250904</v>
      </c>
      <c r="G53" s="215">
        <v>0</v>
      </c>
      <c r="H53" s="215">
        <f t="shared" si="12"/>
        <v>0</v>
      </c>
      <c r="I53" s="215">
        <f t="shared" si="13"/>
        <v>0</v>
      </c>
      <c r="J53" s="215">
        <v>0</v>
      </c>
      <c r="K53" s="215">
        <f t="shared" si="14"/>
        <v>0</v>
      </c>
      <c r="L53" s="193">
        <f t="shared" si="15"/>
        <v>0</v>
      </c>
      <c r="M53" s="175"/>
      <c r="N53" s="180">
        <v>0</v>
      </c>
      <c r="O53" s="181">
        <v>0</v>
      </c>
      <c r="P53" s="176"/>
      <c r="Q53" s="182">
        <v>0</v>
      </c>
      <c r="R53" s="182">
        <v>0</v>
      </c>
    </row>
    <row r="54" spans="1:18" ht="12">
      <c r="A54" s="191" t="s">
        <v>268</v>
      </c>
      <c r="B54" s="185" t="s">
        <v>598</v>
      </c>
      <c r="C54" s="184" t="s">
        <v>88</v>
      </c>
      <c r="D54" s="215">
        <v>6.48</v>
      </c>
      <c r="E54" s="215">
        <v>518.8201857299999</v>
      </c>
      <c r="F54" s="215">
        <v>3361.9548035303997</v>
      </c>
      <c r="G54" s="215">
        <v>0</v>
      </c>
      <c r="H54" s="215">
        <f t="shared" si="12"/>
        <v>0</v>
      </c>
      <c r="I54" s="215">
        <f t="shared" si="13"/>
        <v>0</v>
      </c>
      <c r="J54" s="215">
        <v>0</v>
      </c>
      <c r="K54" s="215">
        <f t="shared" si="14"/>
        <v>0</v>
      </c>
      <c r="L54" s="193">
        <f t="shared" si="15"/>
        <v>0</v>
      </c>
      <c r="M54" s="175"/>
      <c r="N54" s="180">
        <v>0</v>
      </c>
      <c r="O54" s="181">
        <v>0</v>
      </c>
      <c r="P54" s="176"/>
      <c r="Q54" s="182">
        <v>0</v>
      </c>
      <c r="R54" s="182">
        <v>0</v>
      </c>
    </row>
    <row r="55" spans="1:18" ht="12">
      <c r="A55" s="191" t="s">
        <v>269</v>
      </c>
      <c r="B55" s="185" t="s">
        <v>599</v>
      </c>
      <c r="C55" s="184" t="s">
        <v>90</v>
      </c>
      <c r="D55" s="215">
        <v>4.71</v>
      </c>
      <c r="E55" s="215">
        <v>371.14674365999997</v>
      </c>
      <c r="F55" s="215">
        <v>1748.1011626385998</v>
      </c>
      <c r="G55" s="215">
        <v>0</v>
      </c>
      <c r="H55" s="215">
        <f t="shared" si="12"/>
        <v>0</v>
      </c>
      <c r="I55" s="215">
        <f t="shared" si="13"/>
        <v>0</v>
      </c>
      <c r="J55" s="215">
        <v>0</v>
      </c>
      <c r="K55" s="215">
        <f t="shared" si="14"/>
        <v>0</v>
      </c>
      <c r="L55" s="193">
        <f t="shared" si="15"/>
        <v>0</v>
      </c>
      <c r="M55" s="175"/>
      <c r="N55" s="180">
        <v>0</v>
      </c>
      <c r="O55" s="181">
        <v>0</v>
      </c>
      <c r="P55" s="176"/>
      <c r="Q55" s="182">
        <v>0</v>
      </c>
      <c r="R55" s="182">
        <v>0</v>
      </c>
    </row>
    <row r="56" spans="1:18" ht="12">
      <c r="A56" s="191"/>
      <c r="B56" s="185" t="s">
        <v>663</v>
      </c>
      <c r="C56" s="184"/>
      <c r="D56" s="215"/>
      <c r="E56" s="215"/>
      <c r="F56" s="215"/>
      <c r="G56" s="215"/>
      <c r="H56" s="215"/>
      <c r="I56" s="215"/>
      <c r="J56" s="215"/>
      <c r="K56" s="215"/>
      <c r="L56" s="193"/>
      <c r="M56" s="175"/>
      <c r="N56" s="180"/>
      <c r="O56" s="181"/>
      <c r="P56" s="176"/>
      <c r="Q56" s="182"/>
      <c r="R56" s="182"/>
    </row>
    <row r="57" spans="1:18" ht="12">
      <c r="A57" s="191" t="s">
        <v>664</v>
      </c>
      <c r="B57" s="185" t="s">
        <v>205</v>
      </c>
      <c r="C57" s="184" t="s">
        <v>105</v>
      </c>
      <c r="D57" s="215">
        <v>77</v>
      </c>
      <c r="E57" s="215">
        <v>44.28148185999999</v>
      </c>
      <c r="F57" s="215">
        <v>3409.6741032199993</v>
      </c>
      <c r="G57" s="215">
        <v>0</v>
      </c>
      <c r="H57" s="215">
        <f t="shared" si="12"/>
        <v>0</v>
      </c>
      <c r="I57" s="215">
        <f t="shared" si="13"/>
        <v>0</v>
      </c>
      <c r="J57" s="215">
        <v>0</v>
      </c>
      <c r="K57" s="215">
        <f t="shared" si="14"/>
        <v>0</v>
      </c>
      <c r="L57" s="193">
        <f t="shared" si="15"/>
        <v>0</v>
      </c>
      <c r="M57" s="175"/>
      <c r="N57" s="180">
        <v>0</v>
      </c>
      <c r="O57" s="181">
        <v>0</v>
      </c>
      <c r="P57" s="176"/>
      <c r="Q57" s="182">
        <v>0</v>
      </c>
      <c r="R57" s="182">
        <v>0</v>
      </c>
    </row>
    <row r="58" spans="1:18" ht="12">
      <c r="A58" s="191" t="s">
        <v>665</v>
      </c>
      <c r="B58" s="185" t="s">
        <v>640</v>
      </c>
      <c r="C58" s="184" t="s">
        <v>93</v>
      </c>
      <c r="D58" s="215">
        <v>10.87</v>
      </c>
      <c r="E58" s="215">
        <v>16.52713832</v>
      </c>
      <c r="F58" s="215">
        <v>179.64999353839997</v>
      </c>
      <c r="G58" s="215">
        <v>0</v>
      </c>
      <c r="H58" s="215">
        <f t="shared" si="12"/>
        <v>0</v>
      </c>
      <c r="I58" s="215">
        <f t="shared" si="13"/>
        <v>0</v>
      </c>
      <c r="J58" s="215">
        <v>0</v>
      </c>
      <c r="K58" s="215">
        <f t="shared" si="14"/>
        <v>0</v>
      </c>
      <c r="L58" s="193">
        <f t="shared" si="15"/>
        <v>0</v>
      </c>
      <c r="M58" s="175"/>
      <c r="N58" s="180">
        <v>0</v>
      </c>
      <c r="O58" s="181">
        <v>0</v>
      </c>
      <c r="P58" s="176"/>
      <c r="Q58" s="182">
        <v>0</v>
      </c>
      <c r="R58" s="182">
        <v>0</v>
      </c>
    </row>
    <row r="59" spans="1:18" ht="12">
      <c r="A59" s="191" t="s">
        <v>666</v>
      </c>
      <c r="B59" s="185" t="s">
        <v>203</v>
      </c>
      <c r="C59" s="184" t="s">
        <v>93</v>
      </c>
      <c r="D59" s="215">
        <v>29.01</v>
      </c>
      <c r="E59" s="215">
        <v>23.28725707</v>
      </c>
      <c r="F59" s="215">
        <v>675.5633276007001</v>
      </c>
      <c r="G59" s="215">
        <v>0</v>
      </c>
      <c r="H59" s="215">
        <f t="shared" si="12"/>
        <v>0</v>
      </c>
      <c r="I59" s="215">
        <f t="shared" si="13"/>
        <v>0</v>
      </c>
      <c r="J59" s="215">
        <v>0</v>
      </c>
      <c r="K59" s="215">
        <f t="shared" si="14"/>
        <v>0</v>
      </c>
      <c r="L59" s="193">
        <f t="shared" si="15"/>
        <v>0</v>
      </c>
      <c r="M59" s="175"/>
      <c r="N59" s="180">
        <v>0</v>
      </c>
      <c r="O59" s="181">
        <v>0</v>
      </c>
      <c r="P59" s="176"/>
      <c r="Q59" s="182">
        <v>0</v>
      </c>
      <c r="R59" s="182">
        <v>0</v>
      </c>
    </row>
    <row r="60" spans="1:18" ht="24">
      <c r="A60" s="191" t="s">
        <v>667</v>
      </c>
      <c r="B60" s="185" t="s">
        <v>167</v>
      </c>
      <c r="C60" s="184" t="s">
        <v>102</v>
      </c>
      <c r="D60" s="215">
        <v>50.27</v>
      </c>
      <c r="E60" s="215">
        <v>7.398273959999999</v>
      </c>
      <c r="F60" s="215">
        <v>371.9112319692</v>
      </c>
      <c r="G60" s="215">
        <v>0</v>
      </c>
      <c r="H60" s="215">
        <f t="shared" si="12"/>
        <v>0</v>
      </c>
      <c r="I60" s="215">
        <f t="shared" si="13"/>
        <v>0</v>
      </c>
      <c r="J60" s="215">
        <v>0</v>
      </c>
      <c r="K60" s="215">
        <f t="shared" si="14"/>
        <v>0</v>
      </c>
      <c r="L60" s="193">
        <f t="shared" si="15"/>
        <v>0</v>
      </c>
      <c r="M60" s="175"/>
      <c r="N60" s="180">
        <v>0</v>
      </c>
      <c r="O60" s="181">
        <v>0</v>
      </c>
      <c r="P60" s="176"/>
      <c r="Q60" s="182">
        <v>0</v>
      </c>
      <c r="R60" s="182">
        <v>0</v>
      </c>
    </row>
    <row r="61" spans="1:18" ht="24">
      <c r="A61" s="191" t="s">
        <v>668</v>
      </c>
      <c r="B61" s="185" t="s">
        <v>168</v>
      </c>
      <c r="C61" s="184" t="s">
        <v>102</v>
      </c>
      <c r="D61" s="215">
        <v>53.27</v>
      </c>
      <c r="E61" s="215">
        <v>7.181950159999999</v>
      </c>
      <c r="F61" s="215">
        <v>382.5824850231999</v>
      </c>
      <c r="G61" s="215">
        <v>0</v>
      </c>
      <c r="H61" s="215">
        <f t="shared" si="12"/>
        <v>0</v>
      </c>
      <c r="I61" s="215">
        <f t="shared" si="13"/>
        <v>0</v>
      </c>
      <c r="J61" s="215">
        <v>0</v>
      </c>
      <c r="K61" s="215">
        <f t="shared" si="14"/>
        <v>0</v>
      </c>
      <c r="L61" s="193">
        <f t="shared" si="15"/>
        <v>0</v>
      </c>
      <c r="M61" s="175"/>
      <c r="N61" s="180">
        <v>0</v>
      </c>
      <c r="O61" s="181">
        <v>0</v>
      </c>
      <c r="P61" s="176"/>
      <c r="Q61" s="182">
        <v>0</v>
      </c>
      <c r="R61" s="182">
        <v>0</v>
      </c>
    </row>
    <row r="62" spans="1:18" ht="24">
      <c r="A62" s="191" t="s">
        <v>669</v>
      </c>
      <c r="B62" s="185" t="s">
        <v>147</v>
      </c>
      <c r="C62" s="184" t="s">
        <v>90</v>
      </c>
      <c r="D62" s="215">
        <v>3.01</v>
      </c>
      <c r="E62" s="215">
        <v>371.14674365999997</v>
      </c>
      <c r="F62" s="215">
        <v>1117.1516984165999</v>
      </c>
      <c r="G62" s="215">
        <v>0</v>
      </c>
      <c r="H62" s="215">
        <f t="shared" si="12"/>
        <v>0</v>
      </c>
      <c r="I62" s="215">
        <f t="shared" si="13"/>
        <v>0</v>
      </c>
      <c r="J62" s="215">
        <v>0</v>
      </c>
      <c r="K62" s="215">
        <f t="shared" si="14"/>
        <v>0</v>
      </c>
      <c r="L62" s="193">
        <f t="shared" si="15"/>
        <v>0</v>
      </c>
      <c r="M62" s="175"/>
      <c r="N62" s="180">
        <v>0</v>
      </c>
      <c r="O62" s="181">
        <v>0</v>
      </c>
      <c r="P62" s="176"/>
      <c r="Q62" s="182">
        <v>0</v>
      </c>
      <c r="R62" s="182">
        <v>0</v>
      </c>
    </row>
    <row r="63" spans="1:18" ht="12">
      <c r="A63" s="191"/>
      <c r="B63" s="185" t="s">
        <v>670</v>
      </c>
      <c r="C63" s="184"/>
      <c r="D63" s="215"/>
      <c r="E63" s="215"/>
      <c r="F63" s="215"/>
      <c r="G63" s="215"/>
      <c r="H63" s="215"/>
      <c r="I63" s="215"/>
      <c r="J63" s="215"/>
      <c r="K63" s="215"/>
      <c r="L63" s="193"/>
      <c r="M63" s="175"/>
      <c r="N63" s="180"/>
      <c r="O63" s="181"/>
      <c r="P63" s="176"/>
      <c r="Q63" s="182"/>
      <c r="R63" s="182"/>
    </row>
    <row r="64" spans="1:18" ht="12">
      <c r="A64" s="191" t="s">
        <v>671</v>
      </c>
      <c r="B64" s="185" t="s">
        <v>596</v>
      </c>
      <c r="C64" s="184" t="s">
        <v>93</v>
      </c>
      <c r="D64" s="215">
        <v>48.85</v>
      </c>
      <c r="E64" s="215">
        <v>23.28725707</v>
      </c>
      <c r="F64" s="215">
        <v>1137.5825078695</v>
      </c>
      <c r="G64" s="215">
        <v>0</v>
      </c>
      <c r="H64" s="215">
        <f t="shared" si="12"/>
        <v>0</v>
      </c>
      <c r="I64" s="215">
        <f t="shared" si="13"/>
        <v>0</v>
      </c>
      <c r="J64" s="215">
        <v>0</v>
      </c>
      <c r="K64" s="215">
        <f t="shared" si="14"/>
        <v>0</v>
      </c>
      <c r="L64" s="193">
        <f t="shared" si="15"/>
        <v>0</v>
      </c>
      <c r="M64" s="175"/>
      <c r="N64" s="180">
        <v>0</v>
      </c>
      <c r="O64" s="181">
        <v>0</v>
      </c>
      <c r="P64" s="176"/>
      <c r="Q64" s="182">
        <v>0</v>
      </c>
      <c r="R64" s="182">
        <v>0</v>
      </c>
    </row>
    <row r="65" spans="1:18" ht="24">
      <c r="A65" s="191" t="s">
        <v>672</v>
      </c>
      <c r="B65" s="185" t="s">
        <v>167</v>
      </c>
      <c r="C65" s="184" t="s">
        <v>102</v>
      </c>
      <c r="D65" s="215">
        <v>107.82</v>
      </c>
      <c r="E65" s="215">
        <v>7.398273959999999</v>
      </c>
      <c r="F65" s="215">
        <v>797.6818983671999</v>
      </c>
      <c r="G65" s="215">
        <v>0</v>
      </c>
      <c r="H65" s="215">
        <f t="shared" si="12"/>
        <v>0</v>
      </c>
      <c r="I65" s="215">
        <f t="shared" si="13"/>
        <v>0</v>
      </c>
      <c r="J65" s="215">
        <v>0</v>
      </c>
      <c r="K65" s="215">
        <f t="shared" si="14"/>
        <v>0</v>
      </c>
      <c r="L65" s="193">
        <f t="shared" si="15"/>
        <v>0</v>
      </c>
      <c r="M65" s="175"/>
      <c r="N65" s="180">
        <v>0</v>
      </c>
      <c r="O65" s="181">
        <v>0</v>
      </c>
      <c r="P65" s="176"/>
      <c r="Q65" s="182">
        <v>0</v>
      </c>
      <c r="R65" s="182">
        <v>0</v>
      </c>
    </row>
    <row r="66" spans="1:18" ht="24">
      <c r="A66" s="191" t="s">
        <v>673</v>
      </c>
      <c r="B66" s="185" t="s">
        <v>168</v>
      </c>
      <c r="C66" s="184" t="s">
        <v>102</v>
      </c>
      <c r="D66" s="215">
        <v>49.18</v>
      </c>
      <c r="E66" s="215">
        <v>7.181950159999999</v>
      </c>
      <c r="F66" s="215">
        <v>353.2083088687999</v>
      </c>
      <c r="G66" s="215">
        <v>0</v>
      </c>
      <c r="H66" s="215">
        <f t="shared" si="12"/>
        <v>0</v>
      </c>
      <c r="I66" s="215">
        <f t="shared" si="13"/>
        <v>0</v>
      </c>
      <c r="J66" s="215">
        <v>0</v>
      </c>
      <c r="K66" s="215">
        <f t="shared" si="14"/>
        <v>0</v>
      </c>
      <c r="L66" s="193">
        <f t="shared" si="15"/>
        <v>0</v>
      </c>
      <c r="M66" s="175"/>
      <c r="N66" s="180">
        <v>0</v>
      </c>
      <c r="O66" s="181">
        <v>0</v>
      </c>
      <c r="P66" s="176"/>
      <c r="Q66" s="182">
        <v>0</v>
      </c>
      <c r="R66" s="182">
        <v>0</v>
      </c>
    </row>
    <row r="67" spans="1:18" ht="24">
      <c r="A67" s="191" t="s">
        <v>674</v>
      </c>
      <c r="B67" s="185" t="s">
        <v>147</v>
      </c>
      <c r="C67" s="184" t="s">
        <v>90</v>
      </c>
      <c r="D67" s="215">
        <v>2.6</v>
      </c>
      <c r="E67" s="215">
        <v>371.14674365999997</v>
      </c>
      <c r="F67" s="215">
        <v>964.9815335159999</v>
      </c>
      <c r="G67" s="215">
        <v>0</v>
      </c>
      <c r="H67" s="215">
        <f t="shared" si="12"/>
        <v>0</v>
      </c>
      <c r="I67" s="215">
        <f t="shared" si="13"/>
        <v>0</v>
      </c>
      <c r="J67" s="215">
        <v>0</v>
      </c>
      <c r="K67" s="215">
        <f t="shared" si="14"/>
        <v>0</v>
      </c>
      <c r="L67" s="193">
        <f t="shared" si="15"/>
        <v>0</v>
      </c>
      <c r="M67" s="175"/>
      <c r="N67" s="180">
        <v>0</v>
      </c>
      <c r="O67" s="181">
        <v>0</v>
      </c>
      <c r="P67" s="176"/>
      <c r="Q67" s="182">
        <v>0</v>
      </c>
      <c r="R67" s="182">
        <v>0</v>
      </c>
    </row>
    <row r="68" spans="1:18" ht="12">
      <c r="A68" s="191"/>
      <c r="B68" s="185"/>
      <c r="C68" s="184"/>
      <c r="D68" s="184"/>
      <c r="E68" s="184"/>
      <c r="F68" s="186">
        <v>65325.53121291119</v>
      </c>
      <c r="G68" s="184"/>
      <c r="H68" s="184"/>
      <c r="I68" s="184"/>
      <c r="J68" s="184"/>
      <c r="K68" s="188">
        <f>SUM(K39:K67)</f>
        <v>15124.692088105598</v>
      </c>
      <c r="L68" s="200">
        <f>SUM(L39:L67)</f>
        <v>15124.692088105598</v>
      </c>
      <c r="M68" s="175"/>
      <c r="N68" s="180"/>
      <c r="O68" s="181"/>
      <c r="P68" s="176"/>
      <c r="Q68" s="182"/>
      <c r="R68" s="183">
        <f>SUM(R39:R67)</f>
        <v>15124.692088105598</v>
      </c>
    </row>
    <row r="69" spans="1:18" ht="12">
      <c r="A69" s="191"/>
      <c r="B69" s="185"/>
      <c r="C69" s="184"/>
      <c r="D69" s="184"/>
      <c r="E69" s="184"/>
      <c r="F69" s="184"/>
      <c r="G69" s="184"/>
      <c r="H69" s="184"/>
      <c r="I69" s="184"/>
      <c r="J69" s="184"/>
      <c r="K69" s="184"/>
      <c r="L69" s="193"/>
      <c r="M69" s="175"/>
      <c r="N69" s="180"/>
      <c r="O69" s="181"/>
      <c r="P69" s="176"/>
      <c r="Q69" s="182"/>
      <c r="R69" s="182"/>
    </row>
    <row r="70" spans="1:18" ht="12">
      <c r="A70" s="192">
        <v>4</v>
      </c>
      <c r="B70" s="187" t="s">
        <v>128</v>
      </c>
      <c r="C70" s="186"/>
      <c r="D70" s="186"/>
      <c r="E70" s="186"/>
      <c r="F70" s="186"/>
      <c r="G70" s="184"/>
      <c r="H70" s="184"/>
      <c r="I70" s="184"/>
      <c r="J70" s="184"/>
      <c r="K70" s="184"/>
      <c r="L70" s="193"/>
      <c r="M70" s="175"/>
      <c r="N70" s="180"/>
      <c r="O70" s="181"/>
      <c r="P70" s="176"/>
      <c r="Q70" s="182"/>
      <c r="R70" s="182"/>
    </row>
    <row r="71" spans="1:18" ht="12">
      <c r="A71" s="191"/>
      <c r="B71" s="185" t="s">
        <v>149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93"/>
      <c r="M71" s="175"/>
      <c r="N71" s="180"/>
      <c r="O71" s="181"/>
      <c r="P71" s="176"/>
      <c r="Q71" s="182"/>
      <c r="R71" s="182"/>
    </row>
    <row r="72" spans="1:18" ht="12">
      <c r="A72" s="191" t="s">
        <v>91</v>
      </c>
      <c r="B72" s="185" t="s">
        <v>600</v>
      </c>
      <c r="C72" s="184" t="s">
        <v>93</v>
      </c>
      <c r="D72" s="184">
        <v>288.23</v>
      </c>
      <c r="E72" s="184">
        <v>24.05520656</v>
      </c>
      <c r="F72" s="184">
        <v>6933.4321867888</v>
      </c>
      <c r="G72" s="184"/>
      <c r="H72" s="184"/>
      <c r="I72" s="184"/>
      <c r="J72" s="184"/>
      <c r="K72" s="184"/>
      <c r="L72" s="193"/>
      <c r="M72" s="175"/>
      <c r="N72" s="180"/>
      <c r="O72" s="181"/>
      <c r="P72" s="176"/>
      <c r="Q72" s="182"/>
      <c r="R72" s="182"/>
    </row>
    <row r="73" spans="1:18" ht="24">
      <c r="A73" s="191" t="s">
        <v>94</v>
      </c>
      <c r="B73" s="185" t="s">
        <v>167</v>
      </c>
      <c r="C73" s="184" t="s">
        <v>102</v>
      </c>
      <c r="D73" s="184">
        <v>1000.18</v>
      </c>
      <c r="E73" s="184">
        <v>7.398273959999999</v>
      </c>
      <c r="F73" s="184">
        <v>7399.605649312799</v>
      </c>
      <c r="G73" s="184"/>
      <c r="H73" s="184"/>
      <c r="I73" s="184"/>
      <c r="J73" s="184"/>
      <c r="K73" s="184"/>
      <c r="L73" s="193"/>
      <c r="M73" s="175"/>
      <c r="N73" s="180"/>
      <c r="O73" s="181"/>
      <c r="P73" s="176"/>
      <c r="Q73" s="182"/>
      <c r="R73" s="182"/>
    </row>
    <row r="74" spans="1:18" ht="24">
      <c r="A74" s="191" t="s">
        <v>95</v>
      </c>
      <c r="B74" s="185" t="s">
        <v>168</v>
      </c>
      <c r="C74" s="184" t="s">
        <v>102</v>
      </c>
      <c r="D74" s="184">
        <v>383.73</v>
      </c>
      <c r="E74" s="184">
        <v>7.181950159999999</v>
      </c>
      <c r="F74" s="184">
        <v>2755.9297348968</v>
      </c>
      <c r="G74" s="184"/>
      <c r="H74" s="184"/>
      <c r="I74" s="184"/>
      <c r="J74" s="184"/>
      <c r="K74" s="184"/>
      <c r="L74" s="193"/>
      <c r="M74" s="175"/>
      <c r="N74" s="180"/>
      <c r="O74" s="181"/>
      <c r="P74" s="176"/>
      <c r="Q74" s="182"/>
      <c r="R74" s="182"/>
    </row>
    <row r="75" spans="1:18" ht="24">
      <c r="A75" s="191" t="s">
        <v>169</v>
      </c>
      <c r="B75" s="185" t="s">
        <v>148</v>
      </c>
      <c r="C75" s="184" t="s">
        <v>90</v>
      </c>
      <c r="D75" s="184">
        <v>15.73</v>
      </c>
      <c r="E75" s="184">
        <v>371.14674365999997</v>
      </c>
      <c r="F75" s="184">
        <v>5838.1382777718</v>
      </c>
      <c r="G75" s="184"/>
      <c r="H75" s="184"/>
      <c r="I75" s="184"/>
      <c r="J75" s="184"/>
      <c r="K75" s="184"/>
      <c r="L75" s="193"/>
      <c r="M75" s="175"/>
      <c r="N75" s="180"/>
      <c r="O75" s="181"/>
      <c r="P75" s="176"/>
      <c r="Q75" s="182"/>
      <c r="R75" s="182"/>
    </row>
    <row r="76" spans="1:18" ht="12">
      <c r="A76" s="191"/>
      <c r="B76" s="185" t="s">
        <v>150</v>
      </c>
      <c r="C76" s="184"/>
      <c r="D76" s="184"/>
      <c r="E76" s="184"/>
      <c r="F76" s="184"/>
      <c r="G76" s="184"/>
      <c r="H76" s="184"/>
      <c r="I76" s="184"/>
      <c r="J76" s="184"/>
      <c r="K76" s="184"/>
      <c r="L76" s="193"/>
      <c r="M76" s="175"/>
      <c r="N76" s="180"/>
      <c r="O76" s="181"/>
      <c r="P76" s="176"/>
      <c r="Q76" s="182"/>
      <c r="R76" s="182"/>
    </row>
    <row r="77" spans="1:18" ht="24">
      <c r="A77" s="191" t="s">
        <v>256</v>
      </c>
      <c r="B77" s="185" t="s">
        <v>601</v>
      </c>
      <c r="C77" s="184" t="s">
        <v>93</v>
      </c>
      <c r="D77" s="184">
        <v>450.43</v>
      </c>
      <c r="E77" s="184">
        <v>24.05520656</v>
      </c>
      <c r="F77" s="184">
        <v>10835.1866908208</v>
      </c>
      <c r="G77" s="184"/>
      <c r="H77" s="184"/>
      <c r="I77" s="184"/>
      <c r="J77" s="184"/>
      <c r="K77" s="184"/>
      <c r="L77" s="193"/>
      <c r="M77" s="175"/>
      <c r="N77" s="180"/>
      <c r="O77" s="181"/>
      <c r="P77" s="176"/>
      <c r="Q77" s="182"/>
      <c r="R77" s="182"/>
    </row>
    <row r="78" spans="1:18" ht="24">
      <c r="A78" s="191" t="s">
        <v>270</v>
      </c>
      <c r="B78" s="185" t="s">
        <v>167</v>
      </c>
      <c r="C78" s="184" t="s">
        <v>102</v>
      </c>
      <c r="D78" s="184">
        <v>695.27</v>
      </c>
      <c r="E78" s="184">
        <v>7.398273959999999</v>
      </c>
      <c r="F78" s="184">
        <v>5143.7979361692</v>
      </c>
      <c r="G78" s="184"/>
      <c r="H78" s="184"/>
      <c r="I78" s="184"/>
      <c r="J78" s="184"/>
      <c r="K78" s="184"/>
      <c r="L78" s="193"/>
      <c r="M78" s="175"/>
      <c r="N78" s="180"/>
      <c r="O78" s="181"/>
      <c r="P78" s="176"/>
      <c r="Q78" s="182"/>
      <c r="R78" s="182"/>
    </row>
    <row r="79" spans="1:18" ht="24">
      <c r="A79" s="191" t="s">
        <v>271</v>
      </c>
      <c r="B79" s="185" t="s">
        <v>168</v>
      </c>
      <c r="C79" s="184" t="s">
        <v>102</v>
      </c>
      <c r="D79" s="184">
        <v>374.55</v>
      </c>
      <c r="E79" s="184">
        <v>8.47928</v>
      </c>
      <c r="F79" s="184">
        <v>3175.914324</v>
      </c>
      <c r="G79" s="184"/>
      <c r="H79" s="184"/>
      <c r="I79" s="184"/>
      <c r="J79" s="184"/>
      <c r="K79" s="184"/>
      <c r="L79" s="193"/>
      <c r="M79" s="175"/>
      <c r="N79" s="180"/>
      <c r="O79" s="181"/>
      <c r="P79" s="176"/>
      <c r="Q79" s="182"/>
      <c r="R79" s="182"/>
    </row>
    <row r="80" spans="1:18" ht="24">
      <c r="A80" s="191" t="s">
        <v>272</v>
      </c>
      <c r="B80" s="185" t="s">
        <v>148</v>
      </c>
      <c r="C80" s="184" t="s">
        <v>90</v>
      </c>
      <c r="D80" s="184">
        <v>27.1</v>
      </c>
      <c r="E80" s="184">
        <v>438.18978</v>
      </c>
      <c r="F80" s="184">
        <v>11874.943038</v>
      </c>
      <c r="G80" s="184"/>
      <c r="H80" s="184"/>
      <c r="I80" s="184"/>
      <c r="J80" s="184"/>
      <c r="K80" s="184"/>
      <c r="L80" s="193"/>
      <c r="M80" s="175"/>
      <c r="N80" s="180"/>
      <c r="O80" s="181"/>
      <c r="P80" s="176"/>
      <c r="Q80" s="182"/>
      <c r="R80" s="182"/>
    </row>
    <row r="81" spans="1:18" ht="12">
      <c r="A81" s="191"/>
      <c r="B81" s="185" t="s">
        <v>129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93"/>
      <c r="M81" s="175"/>
      <c r="N81" s="180"/>
      <c r="O81" s="181"/>
      <c r="P81" s="176"/>
      <c r="Q81" s="182"/>
      <c r="R81" s="182"/>
    </row>
    <row r="82" spans="1:18" ht="24">
      <c r="A82" s="191" t="s">
        <v>680</v>
      </c>
      <c r="B82" s="185" t="s">
        <v>588</v>
      </c>
      <c r="C82" s="184" t="s">
        <v>105</v>
      </c>
      <c r="D82" s="184">
        <v>142.1</v>
      </c>
      <c r="E82" s="184">
        <v>14.78573173</v>
      </c>
      <c r="F82" s="184">
        <v>2101.052478833</v>
      </c>
      <c r="G82" s="184"/>
      <c r="H82" s="184"/>
      <c r="I82" s="184"/>
      <c r="J82" s="184"/>
      <c r="K82" s="184"/>
      <c r="L82" s="193"/>
      <c r="M82" s="175"/>
      <c r="N82" s="180"/>
      <c r="O82" s="181"/>
      <c r="P82" s="176"/>
      <c r="Q82" s="182"/>
      <c r="R82" s="182"/>
    </row>
    <row r="83" spans="1:18" ht="12">
      <c r="A83" s="191"/>
      <c r="B83" s="185" t="s">
        <v>675</v>
      </c>
      <c r="C83" s="184"/>
      <c r="D83" s="184"/>
      <c r="E83" s="184"/>
      <c r="F83" s="184"/>
      <c r="G83" s="184"/>
      <c r="H83" s="184"/>
      <c r="I83" s="184"/>
      <c r="J83" s="184"/>
      <c r="K83" s="184"/>
      <c r="L83" s="193"/>
      <c r="M83" s="175"/>
      <c r="N83" s="180"/>
      <c r="O83" s="181"/>
      <c r="P83" s="176"/>
      <c r="Q83" s="182"/>
      <c r="R83" s="182"/>
    </row>
    <row r="84" spans="1:18" ht="24">
      <c r="A84" s="191" t="s">
        <v>676</v>
      </c>
      <c r="B84" s="185" t="s">
        <v>677</v>
      </c>
      <c r="C84" s="184" t="s">
        <v>93</v>
      </c>
      <c r="D84" s="184">
        <v>23.53</v>
      </c>
      <c r="E84" s="184">
        <v>24.05520656</v>
      </c>
      <c r="F84" s="184">
        <v>566.0190103568</v>
      </c>
      <c r="G84" s="184"/>
      <c r="H84" s="184"/>
      <c r="I84" s="184"/>
      <c r="J84" s="184"/>
      <c r="K84" s="184"/>
      <c r="L84" s="193"/>
      <c r="M84" s="175"/>
      <c r="N84" s="180"/>
      <c r="O84" s="181"/>
      <c r="P84" s="176"/>
      <c r="Q84" s="182"/>
      <c r="R84" s="182"/>
    </row>
    <row r="85" spans="1:18" ht="24">
      <c r="A85" s="191" t="s">
        <v>678</v>
      </c>
      <c r="B85" s="185" t="s">
        <v>167</v>
      </c>
      <c r="C85" s="184" t="s">
        <v>102</v>
      </c>
      <c r="D85" s="184">
        <v>68.18</v>
      </c>
      <c r="E85" s="184">
        <v>7.398273959999999</v>
      </c>
      <c r="F85" s="184">
        <v>504.4143185928</v>
      </c>
      <c r="G85" s="184"/>
      <c r="H85" s="184"/>
      <c r="I85" s="184"/>
      <c r="J85" s="184"/>
      <c r="K85" s="184"/>
      <c r="L85" s="193"/>
      <c r="M85" s="175"/>
      <c r="N85" s="180"/>
      <c r="O85" s="181"/>
      <c r="P85" s="176"/>
      <c r="Q85" s="182"/>
      <c r="R85" s="182"/>
    </row>
    <row r="86" spans="1:18" ht="24">
      <c r="A86" s="191" t="s">
        <v>679</v>
      </c>
      <c r="B86" s="185" t="s">
        <v>168</v>
      </c>
      <c r="C86" s="184" t="s">
        <v>102</v>
      </c>
      <c r="D86" s="184">
        <v>28.36</v>
      </c>
      <c r="E86" s="184">
        <v>7.181950159999999</v>
      </c>
      <c r="F86" s="184">
        <v>203.68010653759995</v>
      </c>
      <c r="G86" s="184"/>
      <c r="H86" s="184"/>
      <c r="I86" s="184"/>
      <c r="J86" s="184"/>
      <c r="K86" s="184"/>
      <c r="L86" s="193"/>
      <c r="M86" s="175"/>
      <c r="N86" s="180"/>
      <c r="O86" s="181"/>
      <c r="P86" s="176"/>
      <c r="Q86" s="182"/>
      <c r="R86" s="182"/>
    </row>
    <row r="87" spans="1:18" ht="24">
      <c r="A87" s="191" t="s">
        <v>273</v>
      </c>
      <c r="B87" s="185" t="s">
        <v>148</v>
      </c>
      <c r="C87" s="184" t="s">
        <v>90</v>
      </c>
      <c r="D87" s="184">
        <v>1.09</v>
      </c>
      <c r="E87" s="184">
        <v>371.14674365999997</v>
      </c>
      <c r="F87" s="184">
        <v>404.5499505894</v>
      </c>
      <c r="G87" s="184"/>
      <c r="H87" s="184"/>
      <c r="I87" s="184"/>
      <c r="J87" s="184"/>
      <c r="K87" s="184"/>
      <c r="L87" s="193"/>
      <c r="M87" s="175"/>
      <c r="N87" s="180"/>
      <c r="O87" s="181"/>
      <c r="P87" s="176"/>
      <c r="Q87" s="182"/>
      <c r="R87" s="182"/>
    </row>
    <row r="88" spans="1:18" ht="12">
      <c r="A88" s="191"/>
      <c r="B88" s="185"/>
      <c r="C88" s="184"/>
      <c r="D88" s="184"/>
      <c r="E88" s="184"/>
      <c r="F88" s="186">
        <v>57736.663702669786</v>
      </c>
      <c r="G88" s="184"/>
      <c r="H88" s="184"/>
      <c r="I88" s="184"/>
      <c r="J88" s="184"/>
      <c r="K88" s="184"/>
      <c r="L88" s="193"/>
      <c r="M88" s="175"/>
      <c r="N88" s="180"/>
      <c r="O88" s="181"/>
      <c r="P88" s="176"/>
      <c r="Q88" s="182"/>
      <c r="R88" s="182"/>
    </row>
    <row r="89" spans="1:18" ht="12">
      <c r="A89" s="191"/>
      <c r="B89" s="185"/>
      <c r="C89" s="184"/>
      <c r="D89" s="184"/>
      <c r="E89" s="184"/>
      <c r="F89" s="184"/>
      <c r="G89" s="184"/>
      <c r="H89" s="184"/>
      <c r="I89" s="184"/>
      <c r="J89" s="184"/>
      <c r="K89" s="184"/>
      <c r="L89" s="193"/>
      <c r="M89" s="175"/>
      <c r="N89" s="180"/>
      <c r="O89" s="181"/>
      <c r="P89" s="176"/>
      <c r="Q89" s="182"/>
      <c r="R89" s="182"/>
    </row>
    <row r="90" spans="1:18" ht="12">
      <c r="A90" s="192">
        <v>5</v>
      </c>
      <c r="B90" s="187" t="s">
        <v>242</v>
      </c>
      <c r="C90" s="186"/>
      <c r="D90" s="186"/>
      <c r="E90" s="186"/>
      <c r="F90" s="186"/>
      <c r="G90" s="184"/>
      <c r="H90" s="184"/>
      <c r="I90" s="184"/>
      <c r="J90" s="184"/>
      <c r="K90" s="184"/>
      <c r="L90" s="193"/>
      <c r="M90" s="175"/>
      <c r="N90" s="180"/>
      <c r="O90" s="181"/>
      <c r="P90" s="176"/>
      <c r="Q90" s="182"/>
      <c r="R90" s="182"/>
    </row>
    <row r="91" spans="1:18" ht="12">
      <c r="A91" s="191"/>
      <c r="B91" s="185" t="s">
        <v>130</v>
      </c>
      <c r="C91" s="184"/>
      <c r="D91" s="184"/>
      <c r="E91" s="184"/>
      <c r="F91" s="184"/>
      <c r="G91" s="184"/>
      <c r="H91" s="184"/>
      <c r="I91" s="184"/>
      <c r="J91" s="184"/>
      <c r="K91" s="184"/>
      <c r="L91" s="193"/>
      <c r="M91" s="175"/>
      <c r="N91" s="180"/>
      <c r="O91" s="181"/>
      <c r="P91" s="176"/>
      <c r="Q91" s="182"/>
      <c r="R91" s="182"/>
    </row>
    <row r="92" spans="1:18" ht="24">
      <c r="A92" s="191" t="s">
        <v>96</v>
      </c>
      <c r="B92" s="185" t="s">
        <v>602</v>
      </c>
      <c r="C92" s="184" t="s">
        <v>93</v>
      </c>
      <c r="D92" s="184">
        <v>5.14</v>
      </c>
      <c r="E92" s="184">
        <v>70.86767687999999</v>
      </c>
      <c r="F92" s="184">
        <v>364.2598591631999</v>
      </c>
      <c r="G92" s="184"/>
      <c r="H92" s="184"/>
      <c r="I92" s="184"/>
      <c r="J92" s="184"/>
      <c r="K92" s="184"/>
      <c r="L92" s="193"/>
      <c r="M92" s="175"/>
      <c r="N92" s="180"/>
      <c r="O92" s="181"/>
      <c r="P92" s="176"/>
      <c r="Q92" s="182"/>
      <c r="R92" s="182"/>
    </row>
    <row r="93" spans="1:18" ht="12">
      <c r="A93" s="191"/>
      <c r="B93" s="185" t="s">
        <v>131</v>
      </c>
      <c r="C93" s="184"/>
      <c r="D93" s="184"/>
      <c r="E93" s="184"/>
      <c r="F93" s="184"/>
      <c r="G93" s="184"/>
      <c r="H93" s="184"/>
      <c r="I93" s="184"/>
      <c r="J93" s="184"/>
      <c r="K93" s="184"/>
      <c r="L93" s="193"/>
      <c r="M93" s="175"/>
      <c r="N93" s="180"/>
      <c r="O93" s="181"/>
      <c r="P93" s="176"/>
      <c r="Q93" s="182"/>
      <c r="R93" s="182"/>
    </row>
    <row r="94" spans="1:18" ht="36">
      <c r="A94" s="191" t="s">
        <v>101</v>
      </c>
      <c r="B94" s="185" t="s">
        <v>927</v>
      </c>
      <c r="C94" s="184" t="s">
        <v>93</v>
      </c>
      <c r="D94" s="184">
        <v>572.63</v>
      </c>
      <c r="E94" s="184">
        <v>31.258789099999994</v>
      </c>
      <c r="F94" s="184">
        <v>17899.720402332998</v>
      </c>
      <c r="G94" s="184"/>
      <c r="H94" s="184"/>
      <c r="I94" s="184"/>
      <c r="J94" s="184"/>
      <c r="K94" s="184"/>
      <c r="L94" s="193"/>
      <c r="M94" s="175"/>
      <c r="N94" s="180"/>
      <c r="O94" s="181"/>
      <c r="P94" s="176"/>
      <c r="Q94" s="182"/>
      <c r="R94" s="182"/>
    </row>
    <row r="95" spans="1:18" ht="36">
      <c r="A95" s="191" t="s">
        <v>257</v>
      </c>
      <c r="B95" s="185" t="s">
        <v>171</v>
      </c>
      <c r="C95" s="184" t="s">
        <v>93</v>
      </c>
      <c r="D95" s="184">
        <v>12.34</v>
      </c>
      <c r="E95" s="184">
        <v>57.509682229999996</v>
      </c>
      <c r="F95" s="184">
        <v>709.6694787181999</v>
      </c>
      <c r="G95" s="184"/>
      <c r="H95" s="184"/>
      <c r="I95" s="184"/>
      <c r="J95" s="184"/>
      <c r="K95" s="184"/>
      <c r="L95" s="193"/>
      <c r="M95" s="175"/>
      <c r="N95" s="180"/>
      <c r="O95" s="181"/>
      <c r="P95" s="176"/>
      <c r="Q95" s="182"/>
      <c r="R95" s="182"/>
    </row>
    <row r="96" spans="1:18" ht="36">
      <c r="A96" s="191" t="s">
        <v>374</v>
      </c>
      <c r="B96" s="185" t="s">
        <v>928</v>
      </c>
      <c r="C96" s="184" t="s">
        <v>93</v>
      </c>
      <c r="D96" s="184">
        <v>460.66</v>
      </c>
      <c r="E96" s="184">
        <v>42.8321124</v>
      </c>
      <c r="F96" s="184">
        <v>19731.040898184</v>
      </c>
      <c r="G96" s="184"/>
      <c r="H96" s="184"/>
      <c r="I96" s="184"/>
      <c r="J96" s="184"/>
      <c r="K96" s="184"/>
      <c r="L96" s="193"/>
      <c r="M96" s="175"/>
      <c r="N96" s="180"/>
      <c r="O96" s="181"/>
      <c r="P96" s="176"/>
      <c r="Q96" s="182"/>
      <c r="R96" s="182"/>
    </row>
    <row r="97" spans="1:18" ht="24">
      <c r="A97" s="191" t="s">
        <v>569</v>
      </c>
      <c r="B97" s="185" t="s">
        <v>170</v>
      </c>
      <c r="C97" s="184" t="s">
        <v>105</v>
      </c>
      <c r="D97" s="184">
        <v>35.02</v>
      </c>
      <c r="E97" s="184">
        <v>11.7896471</v>
      </c>
      <c r="F97" s="184">
        <v>412.87344144200006</v>
      </c>
      <c r="G97" s="184"/>
      <c r="H97" s="184"/>
      <c r="I97" s="184"/>
      <c r="J97" s="184"/>
      <c r="K97" s="184"/>
      <c r="L97" s="193"/>
      <c r="M97" s="175"/>
      <c r="N97" s="180"/>
      <c r="O97" s="181"/>
      <c r="P97" s="176"/>
      <c r="Q97" s="182"/>
      <c r="R97" s="182"/>
    </row>
    <row r="98" spans="1:18" ht="24">
      <c r="A98" s="191" t="s">
        <v>375</v>
      </c>
      <c r="B98" s="185" t="s">
        <v>132</v>
      </c>
      <c r="C98" s="184" t="s">
        <v>93</v>
      </c>
      <c r="D98" s="184">
        <v>11.32</v>
      </c>
      <c r="E98" s="184">
        <v>505.75422820999995</v>
      </c>
      <c r="F98" s="184">
        <v>5725.1378633372</v>
      </c>
      <c r="G98" s="184"/>
      <c r="H98" s="184"/>
      <c r="I98" s="184"/>
      <c r="J98" s="184"/>
      <c r="K98" s="184"/>
      <c r="L98" s="193"/>
      <c r="M98" s="175"/>
      <c r="N98" s="180"/>
      <c r="O98" s="181"/>
      <c r="P98" s="176"/>
      <c r="Q98" s="182"/>
      <c r="R98" s="182"/>
    </row>
    <row r="99" spans="1:18" ht="12">
      <c r="A99" s="191"/>
      <c r="B99" s="185" t="s">
        <v>635</v>
      </c>
      <c r="C99" s="184"/>
      <c r="D99" s="184"/>
      <c r="E99" s="184"/>
      <c r="F99" s="184"/>
      <c r="G99" s="184"/>
      <c r="H99" s="184"/>
      <c r="I99" s="184"/>
      <c r="J99" s="184"/>
      <c r="K99" s="184"/>
      <c r="L99" s="193"/>
      <c r="M99" s="175"/>
      <c r="N99" s="180"/>
      <c r="O99" s="181"/>
      <c r="P99" s="176"/>
      <c r="Q99" s="182"/>
      <c r="R99" s="182"/>
    </row>
    <row r="100" spans="1:18" ht="36">
      <c r="A100" s="191" t="s">
        <v>684</v>
      </c>
      <c r="B100" s="185" t="s">
        <v>929</v>
      </c>
      <c r="C100" s="184" t="s">
        <v>93</v>
      </c>
      <c r="D100" s="184">
        <v>33.93</v>
      </c>
      <c r="E100" s="184">
        <v>31.258789099999994</v>
      </c>
      <c r="F100" s="184">
        <v>1060.6107141629998</v>
      </c>
      <c r="G100" s="184"/>
      <c r="H100" s="184"/>
      <c r="I100" s="184"/>
      <c r="J100" s="184"/>
      <c r="K100" s="184"/>
      <c r="L100" s="193"/>
      <c r="M100" s="175"/>
      <c r="N100" s="180"/>
      <c r="O100" s="181"/>
      <c r="P100" s="176"/>
      <c r="Q100" s="182"/>
      <c r="R100" s="182"/>
    </row>
    <row r="101" spans="1:18" ht="12">
      <c r="A101" s="191"/>
      <c r="B101" s="185"/>
      <c r="C101" s="184"/>
      <c r="D101" s="184"/>
      <c r="E101" s="184"/>
      <c r="F101" s="186">
        <v>45903.312657340604</v>
      </c>
      <c r="G101" s="184"/>
      <c r="H101" s="184"/>
      <c r="I101" s="184"/>
      <c r="J101" s="184"/>
      <c r="K101" s="184"/>
      <c r="L101" s="193"/>
      <c r="M101" s="175"/>
      <c r="N101" s="180"/>
      <c r="O101" s="181"/>
      <c r="P101" s="176"/>
      <c r="Q101" s="182"/>
      <c r="R101" s="182"/>
    </row>
    <row r="102" spans="1:18" ht="12">
      <c r="A102" s="191"/>
      <c r="B102" s="185"/>
      <c r="C102" s="184"/>
      <c r="D102" s="184"/>
      <c r="E102" s="184"/>
      <c r="F102" s="184"/>
      <c r="G102" s="184"/>
      <c r="H102" s="184"/>
      <c r="I102" s="184"/>
      <c r="J102" s="184"/>
      <c r="K102" s="184"/>
      <c r="L102" s="193"/>
      <c r="M102" s="175"/>
      <c r="N102" s="180"/>
      <c r="O102" s="181"/>
      <c r="P102" s="176"/>
      <c r="Q102" s="182"/>
      <c r="R102" s="182"/>
    </row>
    <row r="103" spans="1:18" ht="12">
      <c r="A103" s="192">
        <v>6</v>
      </c>
      <c r="B103" s="187" t="s">
        <v>133</v>
      </c>
      <c r="C103" s="186"/>
      <c r="D103" s="186"/>
      <c r="E103" s="186"/>
      <c r="F103" s="186"/>
      <c r="G103" s="184"/>
      <c r="H103" s="184"/>
      <c r="I103" s="184"/>
      <c r="J103" s="184"/>
      <c r="K103" s="184"/>
      <c r="L103" s="193"/>
      <c r="M103" s="175"/>
      <c r="N103" s="180"/>
      <c r="O103" s="181"/>
      <c r="P103" s="176"/>
      <c r="Q103" s="182"/>
      <c r="R103" s="182"/>
    </row>
    <row r="104" spans="1:18" ht="12">
      <c r="A104" s="191"/>
      <c r="B104" s="185" t="s">
        <v>151</v>
      </c>
      <c r="C104" s="184"/>
      <c r="D104" s="184"/>
      <c r="E104" s="184"/>
      <c r="F104" s="184"/>
      <c r="G104" s="184"/>
      <c r="H104" s="184"/>
      <c r="I104" s="184"/>
      <c r="J104" s="184"/>
      <c r="K104" s="184"/>
      <c r="L104" s="193"/>
      <c r="M104" s="175"/>
      <c r="N104" s="180"/>
      <c r="O104" s="181"/>
      <c r="P104" s="176"/>
      <c r="Q104" s="182"/>
      <c r="R104" s="182"/>
    </row>
    <row r="105" spans="1:18" ht="24">
      <c r="A105" s="191" t="s">
        <v>104</v>
      </c>
      <c r="B105" s="185" t="s">
        <v>576</v>
      </c>
      <c r="C105" s="184" t="s">
        <v>88</v>
      </c>
      <c r="D105" s="184">
        <v>6</v>
      </c>
      <c r="E105" s="184">
        <v>263.50402077999996</v>
      </c>
      <c r="F105" s="184">
        <v>1581.0241246799997</v>
      </c>
      <c r="G105" s="184"/>
      <c r="H105" s="184"/>
      <c r="I105" s="184"/>
      <c r="J105" s="184"/>
      <c r="K105" s="184"/>
      <c r="L105" s="193"/>
      <c r="M105" s="175"/>
      <c r="N105" s="180"/>
      <c r="O105" s="181"/>
      <c r="P105" s="176"/>
      <c r="Q105" s="182"/>
      <c r="R105" s="182"/>
    </row>
    <row r="106" spans="1:18" ht="24">
      <c r="A106" s="191" t="s">
        <v>134</v>
      </c>
      <c r="B106" s="185" t="s">
        <v>580</v>
      </c>
      <c r="C106" s="184" t="s">
        <v>88</v>
      </c>
      <c r="D106" s="184">
        <v>3</v>
      </c>
      <c r="E106" s="184">
        <v>844.44158568</v>
      </c>
      <c r="F106" s="184">
        <v>2533.32475704</v>
      </c>
      <c r="G106" s="184"/>
      <c r="H106" s="184"/>
      <c r="I106" s="184"/>
      <c r="J106" s="184"/>
      <c r="K106" s="184"/>
      <c r="L106" s="193"/>
      <c r="M106" s="175"/>
      <c r="N106" s="180"/>
      <c r="O106" s="181"/>
      <c r="P106" s="176"/>
      <c r="Q106" s="182"/>
      <c r="R106" s="182"/>
    </row>
    <row r="107" spans="1:18" ht="24">
      <c r="A107" s="191" t="s">
        <v>173</v>
      </c>
      <c r="B107" s="185" t="s">
        <v>579</v>
      </c>
      <c r="C107" s="184" t="s">
        <v>88</v>
      </c>
      <c r="D107" s="184">
        <v>3</v>
      </c>
      <c r="E107" s="184">
        <v>267.73315106999996</v>
      </c>
      <c r="F107" s="184">
        <v>803.1994532099999</v>
      </c>
      <c r="G107" s="184"/>
      <c r="H107" s="184"/>
      <c r="I107" s="184"/>
      <c r="J107" s="184"/>
      <c r="K107" s="184"/>
      <c r="L107" s="193"/>
      <c r="M107" s="175"/>
      <c r="N107" s="180"/>
      <c r="O107" s="181"/>
      <c r="P107" s="176"/>
      <c r="Q107" s="182"/>
      <c r="R107" s="182"/>
    </row>
    <row r="108" spans="1:18" ht="24">
      <c r="A108" s="191" t="s">
        <v>174</v>
      </c>
      <c r="B108" s="185" t="s">
        <v>577</v>
      </c>
      <c r="C108" s="184" t="s">
        <v>88</v>
      </c>
      <c r="D108" s="184">
        <v>6</v>
      </c>
      <c r="E108" s="184">
        <v>267.73315106999996</v>
      </c>
      <c r="F108" s="184">
        <v>1606.3989064199998</v>
      </c>
      <c r="G108" s="184"/>
      <c r="H108" s="184"/>
      <c r="I108" s="184"/>
      <c r="J108" s="184"/>
      <c r="K108" s="184"/>
      <c r="L108" s="193"/>
      <c r="M108" s="175"/>
      <c r="N108" s="180"/>
      <c r="O108" s="181"/>
      <c r="P108" s="176"/>
      <c r="Q108" s="182"/>
      <c r="R108" s="182"/>
    </row>
    <row r="109" spans="1:18" ht="24">
      <c r="A109" s="191" t="s">
        <v>31</v>
      </c>
      <c r="B109" s="185" t="s">
        <v>578</v>
      </c>
      <c r="C109" s="184" t="s">
        <v>88</v>
      </c>
      <c r="D109" s="184">
        <v>5</v>
      </c>
      <c r="E109" s="184">
        <v>267.73315106999996</v>
      </c>
      <c r="F109" s="184">
        <v>1338.66575535</v>
      </c>
      <c r="G109" s="184"/>
      <c r="H109" s="184"/>
      <c r="I109" s="184"/>
      <c r="J109" s="184"/>
      <c r="K109" s="184"/>
      <c r="L109" s="193"/>
      <c r="M109" s="175"/>
      <c r="N109" s="180"/>
      <c r="O109" s="181"/>
      <c r="P109" s="176"/>
      <c r="Q109" s="182"/>
      <c r="R109" s="182"/>
    </row>
    <row r="110" spans="1:18" ht="24">
      <c r="A110" s="191" t="s">
        <v>187</v>
      </c>
      <c r="B110" s="185" t="s">
        <v>625</v>
      </c>
      <c r="C110" s="184" t="s">
        <v>88</v>
      </c>
      <c r="D110" s="184">
        <v>8</v>
      </c>
      <c r="E110" s="184">
        <v>543.58926083</v>
      </c>
      <c r="F110" s="184">
        <v>4348.71408664</v>
      </c>
      <c r="G110" s="184"/>
      <c r="H110" s="184"/>
      <c r="I110" s="184"/>
      <c r="J110" s="184"/>
      <c r="K110" s="184"/>
      <c r="L110" s="193"/>
      <c r="M110" s="175"/>
      <c r="N110" s="180"/>
      <c r="O110" s="181"/>
      <c r="P110" s="176"/>
      <c r="Q110" s="182"/>
      <c r="R110" s="182"/>
    </row>
    <row r="111" spans="1:18" ht="12">
      <c r="A111" s="191" t="s">
        <v>628</v>
      </c>
      <c r="B111" s="185" t="s">
        <v>690</v>
      </c>
      <c r="C111" s="184" t="s">
        <v>93</v>
      </c>
      <c r="D111" s="184">
        <v>15.4</v>
      </c>
      <c r="E111" s="184">
        <v>297.35869548000005</v>
      </c>
      <c r="F111" s="184">
        <v>4579.3239103920005</v>
      </c>
      <c r="G111" s="184"/>
      <c r="H111" s="184"/>
      <c r="I111" s="184"/>
      <c r="J111" s="184"/>
      <c r="K111" s="184"/>
      <c r="L111" s="193"/>
      <c r="M111" s="175"/>
      <c r="N111" s="180"/>
      <c r="O111" s="181"/>
      <c r="P111" s="176"/>
      <c r="Q111" s="182"/>
      <c r="R111" s="182"/>
    </row>
    <row r="112" spans="1:18" ht="12">
      <c r="A112" s="191"/>
      <c r="B112" s="185" t="s">
        <v>201</v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93"/>
      <c r="M112" s="175"/>
      <c r="N112" s="180"/>
      <c r="O112" s="181"/>
      <c r="P112" s="176"/>
      <c r="Q112" s="182"/>
      <c r="R112" s="182"/>
    </row>
    <row r="113" spans="1:18" ht="12">
      <c r="A113" s="191" t="s">
        <v>587</v>
      </c>
      <c r="B113" s="185" t="s">
        <v>172</v>
      </c>
      <c r="C113" s="184" t="s">
        <v>88</v>
      </c>
      <c r="D113" s="184">
        <v>31</v>
      </c>
      <c r="E113" s="184">
        <v>64.89714</v>
      </c>
      <c r="F113" s="184">
        <v>2011.8113399999997</v>
      </c>
      <c r="G113" s="184"/>
      <c r="H113" s="184"/>
      <c r="I113" s="184"/>
      <c r="J113" s="184"/>
      <c r="K113" s="184"/>
      <c r="L113" s="193"/>
      <c r="M113" s="175"/>
      <c r="N113" s="180"/>
      <c r="O113" s="181"/>
      <c r="P113" s="176"/>
      <c r="Q113" s="182"/>
      <c r="R113" s="182"/>
    </row>
    <row r="114" spans="1:18" ht="12">
      <c r="A114" s="191"/>
      <c r="B114" s="185" t="s">
        <v>395</v>
      </c>
      <c r="C114" s="184"/>
      <c r="D114" s="184"/>
      <c r="E114" s="184"/>
      <c r="F114" s="184"/>
      <c r="G114" s="184"/>
      <c r="H114" s="184"/>
      <c r="I114" s="184"/>
      <c r="J114" s="184"/>
      <c r="K114" s="184"/>
      <c r="L114" s="193"/>
      <c r="M114" s="175"/>
      <c r="N114" s="180"/>
      <c r="O114" s="181"/>
      <c r="P114" s="176"/>
      <c r="Q114" s="182"/>
      <c r="R114" s="182"/>
    </row>
    <row r="115" spans="1:18" ht="24">
      <c r="A115" s="191" t="s">
        <v>376</v>
      </c>
      <c r="B115" s="185" t="s">
        <v>1021</v>
      </c>
      <c r="C115" s="184" t="s">
        <v>93</v>
      </c>
      <c r="D115" s="184">
        <v>2.1</v>
      </c>
      <c r="E115" s="184">
        <v>316.41682226</v>
      </c>
      <c r="F115" s="184">
        <v>664.4753267460001</v>
      </c>
      <c r="G115" s="184"/>
      <c r="H115" s="184"/>
      <c r="I115" s="184"/>
      <c r="J115" s="184"/>
      <c r="K115" s="184"/>
      <c r="L115" s="193"/>
      <c r="M115" s="175"/>
      <c r="N115" s="180"/>
      <c r="O115" s="181"/>
      <c r="P115" s="176"/>
      <c r="Q115" s="182"/>
      <c r="R115" s="182"/>
    </row>
    <row r="116" spans="1:18" ht="24">
      <c r="A116" s="191" t="s">
        <v>512</v>
      </c>
      <c r="B116" s="185" t="s">
        <v>626</v>
      </c>
      <c r="C116" s="184" t="s">
        <v>93</v>
      </c>
      <c r="D116" s="184">
        <v>1.68</v>
      </c>
      <c r="E116" s="184">
        <v>316.41682226</v>
      </c>
      <c r="F116" s="184">
        <v>531.5802613968</v>
      </c>
      <c r="G116" s="184"/>
      <c r="H116" s="184"/>
      <c r="I116" s="184"/>
      <c r="J116" s="184"/>
      <c r="K116" s="184"/>
      <c r="L116" s="193"/>
      <c r="M116" s="175"/>
      <c r="N116" s="180"/>
      <c r="O116" s="181"/>
      <c r="P116" s="176"/>
      <c r="Q116" s="182"/>
      <c r="R116" s="182"/>
    </row>
    <row r="117" spans="1:18" ht="24">
      <c r="A117" s="191" t="s">
        <v>377</v>
      </c>
      <c r="B117" s="185" t="s">
        <v>627</v>
      </c>
      <c r="C117" s="184" t="s">
        <v>93</v>
      </c>
      <c r="D117" s="184">
        <v>3.36</v>
      </c>
      <c r="E117" s="184">
        <v>316.41682226</v>
      </c>
      <c r="F117" s="184">
        <v>1063.1605227936</v>
      </c>
      <c r="G117" s="184"/>
      <c r="H117" s="184"/>
      <c r="I117" s="184"/>
      <c r="J117" s="184"/>
      <c r="K117" s="184"/>
      <c r="L117" s="193"/>
      <c r="M117" s="175"/>
      <c r="N117" s="180"/>
      <c r="O117" s="181"/>
      <c r="P117" s="176"/>
      <c r="Q117" s="182"/>
      <c r="R117" s="182"/>
    </row>
    <row r="118" spans="1:18" ht="24">
      <c r="A118" s="191" t="s">
        <v>378</v>
      </c>
      <c r="B118" s="185" t="s">
        <v>685</v>
      </c>
      <c r="C118" s="184" t="s">
        <v>93</v>
      </c>
      <c r="D118" s="184">
        <v>66.15</v>
      </c>
      <c r="E118" s="184">
        <v>239.89227800999998</v>
      </c>
      <c r="F118" s="184">
        <v>15868.874190361501</v>
      </c>
      <c r="G118" s="184"/>
      <c r="H118" s="184"/>
      <c r="I118" s="184"/>
      <c r="J118" s="184"/>
      <c r="K118" s="184"/>
      <c r="L118" s="193"/>
      <c r="M118" s="175"/>
      <c r="N118" s="180"/>
      <c r="O118" s="181"/>
      <c r="P118" s="176"/>
      <c r="Q118" s="182"/>
      <c r="R118" s="182"/>
    </row>
    <row r="119" spans="1:18" ht="24">
      <c r="A119" s="191" t="s">
        <v>379</v>
      </c>
      <c r="B119" s="185" t="s">
        <v>686</v>
      </c>
      <c r="C119" s="184" t="s">
        <v>93</v>
      </c>
      <c r="D119" s="184">
        <v>2.22</v>
      </c>
      <c r="E119" s="184">
        <v>316.41682226</v>
      </c>
      <c r="F119" s="184">
        <v>702.4453454172001</v>
      </c>
      <c r="G119" s="184"/>
      <c r="H119" s="184"/>
      <c r="I119" s="184"/>
      <c r="J119" s="184"/>
      <c r="K119" s="184"/>
      <c r="L119" s="193"/>
      <c r="M119" s="175"/>
      <c r="N119" s="180"/>
      <c r="O119" s="181"/>
      <c r="P119" s="176"/>
      <c r="Q119" s="182"/>
      <c r="R119" s="182"/>
    </row>
    <row r="120" spans="1:18" ht="12">
      <c r="A120" s="191"/>
      <c r="B120" s="185" t="s">
        <v>186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193"/>
      <c r="M120" s="175"/>
      <c r="N120" s="180"/>
      <c r="O120" s="181"/>
      <c r="P120" s="176"/>
      <c r="Q120" s="182"/>
      <c r="R120" s="182"/>
    </row>
    <row r="121" spans="1:18" ht="24">
      <c r="A121" s="191" t="s">
        <v>380</v>
      </c>
      <c r="B121" s="185" t="s">
        <v>687</v>
      </c>
      <c r="C121" s="184" t="s">
        <v>88</v>
      </c>
      <c r="D121" s="184">
        <v>1</v>
      </c>
      <c r="E121" s="184">
        <v>1687.8664495</v>
      </c>
      <c r="F121" s="184">
        <v>1687.8664495</v>
      </c>
      <c r="G121" s="184"/>
      <c r="H121" s="184"/>
      <c r="I121" s="184"/>
      <c r="J121" s="184"/>
      <c r="K121" s="184"/>
      <c r="L121" s="193"/>
      <c r="M121" s="175"/>
      <c r="N121" s="180"/>
      <c r="O121" s="181"/>
      <c r="P121" s="176"/>
      <c r="Q121" s="182"/>
      <c r="R121" s="182"/>
    </row>
    <row r="122" spans="1:18" ht="12">
      <c r="A122" s="191"/>
      <c r="B122" s="185" t="s">
        <v>188</v>
      </c>
      <c r="C122" s="184"/>
      <c r="D122" s="184"/>
      <c r="E122" s="184"/>
      <c r="F122" s="184"/>
      <c r="G122" s="184"/>
      <c r="H122" s="184"/>
      <c r="I122" s="184"/>
      <c r="J122" s="184"/>
      <c r="K122" s="184"/>
      <c r="L122" s="193"/>
      <c r="M122" s="175"/>
      <c r="N122" s="180"/>
      <c r="O122" s="181"/>
      <c r="P122" s="176"/>
      <c r="Q122" s="182"/>
      <c r="R122" s="182"/>
    </row>
    <row r="123" spans="1:18" ht="24">
      <c r="A123" s="191" t="s">
        <v>381</v>
      </c>
      <c r="B123" s="185" t="s">
        <v>568</v>
      </c>
      <c r="C123" s="184" t="s">
        <v>93</v>
      </c>
      <c r="D123" s="184">
        <v>0.88</v>
      </c>
      <c r="E123" s="184">
        <v>344.93911529</v>
      </c>
      <c r="F123" s="184">
        <v>303.5464214552</v>
      </c>
      <c r="G123" s="184"/>
      <c r="H123" s="184"/>
      <c r="I123" s="184"/>
      <c r="J123" s="184"/>
      <c r="K123" s="184"/>
      <c r="L123" s="193"/>
      <c r="M123" s="175"/>
      <c r="N123" s="180"/>
      <c r="O123" s="181"/>
      <c r="P123" s="176"/>
      <c r="Q123" s="182"/>
      <c r="R123" s="182"/>
    </row>
    <row r="124" spans="1:18" ht="24">
      <c r="A124" s="191" t="s">
        <v>382</v>
      </c>
      <c r="B124" s="185" t="s">
        <v>691</v>
      </c>
      <c r="C124" s="184" t="s">
        <v>93</v>
      </c>
      <c r="D124" s="184">
        <v>2.15</v>
      </c>
      <c r="E124" s="184">
        <v>344.93911529</v>
      </c>
      <c r="F124" s="184">
        <v>741.6190978735</v>
      </c>
      <c r="G124" s="184"/>
      <c r="H124" s="184"/>
      <c r="I124" s="184"/>
      <c r="J124" s="184"/>
      <c r="K124" s="184"/>
      <c r="L124" s="193"/>
      <c r="M124" s="175"/>
      <c r="N124" s="180"/>
      <c r="O124" s="181"/>
      <c r="P124" s="176"/>
      <c r="Q124" s="182"/>
      <c r="R124" s="182"/>
    </row>
    <row r="125" spans="1:18" ht="12">
      <c r="A125" s="191" t="s">
        <v>383</v>
      </c>
      <c r="B125" s="185" t="s">
        <v>632</v>
      </c>
      <c r="C125" s="184" t="s">
        <v>93</v>
      </c>
      <c r="D125" s="184">
        <v>1.61</v>
      </c>
      <c r="E125" s="184">
        <v>303.61045329999996</v>
      </c>
      <c r="F125" s="184">
        <v>488.81282981299995</v>
      </c>
      <c r="G125" s="184"/>
      <c r="H125" s="184"/>
      <c r="I125" s="184"/>
      <c r="J125" s="184"/>
      <c r="K125" s="184"/>
      <c r="L125" s="193"/>
      <c r="M125" s="175"/>
      <c r="N125" s="180"/>
      <c r="O125" s="181"/>
      <c r="P125" s="176"/>
      <c r="Q125" s="182"/>
      <c r="R125" s="182"/>
    </row>
    <row r="126" spans="1:18" ht="24">
      <c r="A126" s="191" t="s">
        <v>384</v>
      </c>
      <c r="B126" s="185" t="s">
        <v>692</v>
      </c>
      <c r="C126" s="184" t="s">
        <v>93</v>
      </c>
      <c r="D126" s="184">
        <v>2.73</v>
      </c>
      <c r="E126" s="184">
        <v>344.93911529</v>
      </c>
      <c r="F126" s="184">
        <v>941.6837847417</v>
      </c>
      <c r="G126" s="184"/>
      <c r="H126" s="184"/>
      <c r="I126" s="184"/>
      <c r="J126" s="184"/>
      <c r="K126" s="184"/>
      <c r="L126" s="193"/>
      <c r="M126" s="175"/>
      <c r="N126" s="180"/>
      <c r="O126" s="181"/>
      <c r="P126" s="176"/>
      <c r="Q126" s="182"/>
      <c r="R126" s="182"/>
    </row>
    <row r="127" spans="1:18" ht="24">
      <c r="A127" s="191" t="s">
        <v>385</v>
      </c>
      <c r="B127" s="185" t="s">
        <v>581</v>
      </c>
      <c r="C127" s="184" t="s">
        <v>93</v>
      </c>
      <c r="D127" s="184">
        <v>1.05</v>
      </c>
      <c r="E127" s="184">
        <v>367.78290856999996</v>
      </c>
      <c r="F127" s="184">
        <v>386.17205399849996</v>
      </c>
      <c r="G127" s="184"/>
      <c r="H127" s="184"/>
      <c r="I127" s="184"/>
      <c r="J127" s="184"/>
      <c r="K127" s="184"/>
      <c r="L127" s="193"/>
      <c r="M127" s="175"/>
      <c r="N127" s="180"/>
      <c r="O127" s="181"/>
      <c r="P127" s="176"/>
      <c r="Q127" s="182"/>
      <c r="R127" s="182"/>
    </row>
    <row r="128" spans="1:18" ht="24">
      <c r="A128" s="191" t="s">
        <v>386</v>
      </c>
      <c r="B128" s="185" t="s">
        <v>582</v>
      </c>
      <c r="C128" s="184" t="s">
        <v>93</v>
      </c>
      <c r="D128" s="184">
        <v>12.6</v>
      </c>
      <c r="E128" s="184">
        <v>367.78290856999996</v>
      </c>
      <c r="F128" s="184">
        <v>4634.064647982</v>
      </c>
      <c r="G128" s="184"/>
      <c r="H128" s="184"/>
      <c r="I128" s="184"/>
      <c r="J128" s="184"/>
      <c r="K128" s="184"/>
      <c r="L128" s="193"/>
      <c r="M128" s="175"/>
      <c r="N128" s="180"/>
      <c r="O128" s="181"/>
      <c r="P128" s="176"/>
      <c r="Q128" s="182"/>
      <c r="R128" s="182"/>
    </row>
    <row r="129" spans="1:18" ht="24">
      <c r="A129" s="191" t="s">
        <v>387</v>
      </c>
      <c r="B129" s="185" t="s">
        <v>583</v>
      </c>
      <c r="C129" s="184" t="s">
        <v>93</v>
      </c>
      <c r="D129" s="184">
        <v>8.4</v>
      </c>
      <c r="E129" s="184">
        <v>367.78290856999996</v>
      </c>
      <c r="F129" s="184">
        <v>3089.3764319879997</v>
      </c>
      <c r="G129" s="184"/>
      <c r="H129" s="184"/>
      <c r="I129" s="184"/>
      <c r="J129" s="184"/>
      <c r="K129" s="184"/>
      <c r="L129" s="193"/>
      <c r="M129" s="175"/>
      <c r="N129" s="180"/>
      <c r="O129" s="181"/>
      <c r="P129" s="176"/>
      <c r="Q129" s="182"/>
      <c r="R129" s="182"/>
    </row>
    <row r="130" spans="1:18" ht="24">
      <c r="A130" s="191" t="s">
        <v>388</v>
      </c>
      <c r="B130" s="185" t="s">
        <v>584</v>
      </c>
      <c r="C130" s="184" t="s">
        <v>93</v>
      </c>
      <c r="D130" s="184">
        <v>6.3</v>
      </c>
      <c r="E130" s="184">
        <v>367.78290856999996</v>
      </c>
      <c r="F130" s="184">
        <v>2317.032323991</v>
      </c>
      <c r="G130" s="184"/>
      <c r="H130" s="184"/>
      <c r="I130" s="184"/>
      <c r="J130" s="184"/>
      <c r="K130" s="184"/>
      <c r="L130" s="193"/>
      <c r="M130" s="175"/>
      <c r="N130" s="180"/>
      <c r="O130" s="181"/>
      <c r="P130" s="176"/>
      <c r="Q130" s="182"/>
      <c r="R130" s="182"/>
    </row>
    <row r="131" spans="1:18" ht="24">
      <c r="A131" s="191" t="s">
        <v>389</v>
      </c>
      <c r="B131" s="185" t="s">
        <v>693</v>
      </c>
      <c r="C131" s="184" t="s">
        <v>93</v>
      </c>
      <c r="D131" s="184">
        <v>1.05</v>
      </c>
      <c r="E131" s="184">
        <v>367.78290856999996</v>
      </c>
      <c r="F131" s="184">
        <v>386.17205399849996</v>
      </c>
      <c r="G131" s="184"/>
      <c r="H131" s="184"/>
      <c r="I131" s="184"/>
      <c r="J131" s="184"/>
      <c r="K131" s="184"/>
      <c r="L131" s="193"/>
      <c r="M131" s="175"/>
      <c r="N131" s="180"/>
      <c r="O131" s="181"/>
      <c r="P131" s="176"/>
      <c r="Q131" s="182"/>
      <c r="R131" s="182"/>
    </row>
    <row r="132" spans="1:18" ht="24">
      <c r="A132" s="191" t="s">
        <v>390</v>
      </c>
      <c r="B132" s="185" t="s">
        <v>585</v>
      </c>
      <c r="C132" s="184" t="s">
        <v>93</v>
      </c>
      <c r="D132" s="184">
        <v>5.25</v>
      </c>
      <c r="E132" s="184">
        <v>367.78290856999996</v>
      </c>
      <c r="F132" s="184">
        <v>1930.8602699924998</v>
      </c>
      <c r="G132" s="184"/>
      <c r="H132" s="184"/>
      <c r="I132" s="184"/>
      <c r="J132" s="184"/>
      <c r="K132" s="184"/>
      <c r="L132" s="193"/>
      <c r="M132" s="175"/>
      <c r="N132" s="180"/>
      <c r="O132" s="181"/>
      <c r="P132" s="176"/>
      <c r="Q132" s="182"/>
      <c r="R132" s="182"/>
    </row>
    <row r="133" spans="1:18" ht="24">
      <c r="A133" s="191" t="s">
        <v>391</v>
      </c>
      <c r="B133" s="185" t="s">
        <v>586</v>
      </c>
      <c r="C133" s="184" t="s">
        <v>93</v>
      </c>
      <c r="D133" s="184">
        <v>4.2</v>
      </c>
      <c r="E133" s="184">
        <v>367.78290856999996</v>
      </c>
      <c r="F133" s="184">
        <v>1544.6882159939998</v>
      </c>
      <c r="G133" s="184"/>
      <c r="H133" s="184"/>
      <c r="I133" s="184"/>
      <c r="J133" s="184"/>
      <c r="K133" s="184"/>
      <c r="L133" s="193"/>
      <c r="M133" s="175"/>
      <c r="N133" s="180"/>
      <c r="O133" s="181"/>
      <c r="P133" s="176"/>
      <c r="Q133" s="182"/>
      <c r="R133" s="182"/>
    </row>
    <row r="134" spans="1:18" ht="24">
      <c r="A134" s="191" t="s">
        <v>392</v>
      </c>
      <c r="B134" s="185" t="s">
        <v>694</v>
      </c>
      <c r="C134" s="184" t="s">
        <v>93</v>
      </c>
      <c r="D134" s="184">
        <v>16.8</v>
      </c>
      <c r="E134" s="184">
        <v>367.78290856999996</v>
      </c>
      <c r="F134" s="184">
        <v>6178.752863975999</v>
      </c>
      <c r="G134" s="184"/>
      <c r="H134" s="184"/>
      <c r="I134" s="184"/>
      <c r="J134" s="184"/>
      <c r="K134" s="184"/>
      <c r="L134" s="193"/>
      <c r="M134" s="175"/>
      <c r="N134" s="180"/>
      <c r="O134" s="181"/>
      <c r="P134" s="176"/>
      <c r="Q134" s="182"/>
      <c r="R134" s="182"/>
    </row>
    <row r="135" spans="1:18" ht="12">
      <c r="A135" s="191" t="s">
        <v>393</v>
      </c>
      <c r="B135" s="185" t="s">
        <v>405</v>
      </c>
      <c r="C135" s="184" t="s">
        <v>93</v>
      </c>
      <c r="D135" s="184">
        <v>1.88</v>
      </c>
      <c r="E135" s="184">
        <v>2.97445225</v>
      </c>
      <c r="F135" s="184">
        <v>5.59197023</v>
      </c>
      <c r="G135" s="184"/>
      <c r="H135" s="184"/>
      <c r="I135" s="184"/>
      <c r="J135" s="184"/>
      <c r="K135" s="184"/>
      <c r="L135" s="193"/>
      <c r="M135" s="175"/>
      <c r="N135" s="180"/>
      <c r="O135" s="181"/>
      <c r="P135" s="176"/>
      <c r="Q135" s="182"/>
      <c r="R135" s="182"/>
    </row>
    <row r="136" spans="1:18" ht="12">
      <c r="A136" s="191"/>
      <c r="B136" s="185" t="s">
        <v>32</v>
      </c>
      <c r="C136" s="184"/>
      <c r="D136" s="184">
        <v>0</v>
      </c>
      <c r="E136" s="184">
        <v>0</v>
      </c>
      <c r="F136" s="184">
        <v>0</v>
      </c>
      <c r="G136" s="184"/>
      <c r="H136" s="184"/>
      <c r="I136" s="184"/>
      <c r="J136" s="184"/>
      <c r="K136" s="184"/>
      <c r="L136" s="193"/>
      <c r="M136" s="175"/>
      <c r="N136" s="180"/>
      <c r="O136" s="181"/>
      <c r="P136" s="176"/>
      <c r="Q136" s="182"/>
      <c r="R136" s="182"/>
    </row>
    <row r="137" spans="1:18" ht="12">
      <c r="A137" s="191" t="s">
        <v>629</v>
      </c>
      <c r="B137" s="185" t="s">
        <v>500</v>
      </c>
      <c r="C137" s="184" t="s">
        <v>93</v>
      </c>
      <c r="D137" s="184">
        <v>9.46</v>
      </c>
      <c r="E137" s="184">
        <v>157.53072</v>
      </c>
      <c r="F137" s="184">
        <v>1490.2406112</v>
      </c>
      <c r="G137" s="184"/>
      <c r="H137" s="184"/>
      <c r="I137" s="184"/>
      <c r="J137" s="184"/>
      <c r="K137" s="184"/>
      <c r="L137" s="193"/>
      <c r="M137" s="175"/>
      <c r="N137" s="180"/>
      <c r="O137" s="181"/>
      <c r="P137" s="176"/>
      <c r="Q137" s="182"/>
      <c r="R137" s="182"/>
    </row>
    <row r="138" spans="1:18" ht="12">
      <c r="A138" s="191" t="s">
        <v>979</v>
      </c>
      <c r="B138" s="185" t="s">
        <v>951</v>
      </c>
      <c r="C138" s="184" t="s">
        <v>93</v>
      </c>
      <c r="D138" s="184">
        <v>12</v>
      </c>
      <c r="E138" s="184">
        <v>268.64171103</v>
      </c>
      <c r="F138" s="184">
        <v>3223.70053236</v>
      </c>
      <c r="G138" s="184"/>
      <c r="H138" s="184"/>
      <c r="I138" s="184"/>
      <c r="J138" s="184"/>
      <c r="K138" s="184"/>
      <c r="L138" s="193"/>
      <c r="M138" s="175"/>
      <c r="N138" s="180"/>
      <c r="O138" s="181"/>
      <c r="P138" s="176"/>
      <c r="Q138" s="182"/>
      <c r="R138" s="182"/>
    </row>
    <row r="139" spans="1:18" ht="12">
      <c r="A139" s="191"/>
      <c r="B139" s="185" t="s">
        <v>194</v>
      </c>
      <c r="C139" s="184"/>
      <c r="D139" s="184">
        <v>0</v>
      </c>
      <c r="E139" s="184">
        <v>0</v>
      </c>
      <c r="F139" s="184">
        <v>0</v>
      </c>
      <c r="G139" s="184"/>
      <c r="H139" s="184"/>
      <c r="I139" s="184"/>
      <c r="J139" s="184"/>
      <c r="K139" s="184"/>
      <c r="L139" s="193"/>
      <c r="M139" s="175"/>
      <c r="N139" s="180"/>
      <c r="O139" s="181"/>
      <c r="P139" s="176"/>
      <c r="Q139" s="182"/>
      <c r="R139" s="182"/>
    </row>
    <row r="140" spans="1:18" ht="12">
      <c r="A140" s="191" t="s">
        <v>630</v>
      </c>
      <c r="B140" s="185" t="s">
        <v>683</v>
      </c>
      <c r="C140" s="184" t="s">
        <v>93</v>
      </c>
      <c r="D140" s="184">
        <v>112.15</v>
      </c>
      <c r="E140" s="184">
        <v>4.55361599</v>
      </c>
      <c r="F140" s="184">
        <v>510.68803327850003</v>
      </c>
      <c r="G140" s="184"/>
      <c r="H140" s="184"/>
      <c r="I140" s="184"/>
      <c r="J140" s="184"/>
      <c r="K140" s="184"/>
      <c r="L140" s="193"/>
      <c r="M140" s="175"/>
      <c r="N140" s="180"/>
      <c r="O140" s="181"/>
      <c r="P140" s="176"/>
      <c r="Q140" s="182"/>
      <c r="R140" s="182"/>
    </row>
    <row r="141" spans="1:18" ht="24">
      <c r="A141" s="191" t="s">
        <v>631</v>
      </c>
      <c r="B141" s="185" t="s">
        <v>889</v>
      </c>
      <c r="C141" s="184" t="s">
        <v>93</v>
      </c>
      <c r="D141" s="184">
        <v>5.46</v>
      </c>
      <c r="E141" s="184">
        <v>248.18829574</v>
      </c>
      <c r="F141" s="184">
        <v>1355.1080947404</v>
      </c>
      <c r="G141" s="184"/>
      <c r="H141" s="184"/>
      <c r="I141" s="184"/>
      <c r="J141" s="184"/>
      <c r="K141" s="184"/>
      <c r="L141" s="193"/>
      <c r="M141" s="175"/>
      <c r="N141" s="180"/>
      <c r="O141" s="181"/>
      <c r="P141" s="176"/>
      <c r="Q141" s="182"/>
      <c r="R141" s="182"/>
    </row>
    <row r="142" spans="1:18" ht="24">
      <c r="A142" s="191" t="s">
        <v>892</v>
      </c>
      <c r="B142" s="185" t="s">
        <v>891</v>
      </c>
      <c r="C142" s="184" t="s">
        <v>93</v>
      </c>
      <c r="D142" s="184">
        <v>19.12</v>
      </c>
      <c r="E142" s="184">
        <v>203.10641582</v>
      </c>
      <c r="F142" s="184">
        <v>3883.3946704784003</v>
      </c>
      <c r="G142" s="184"/>
      <c r="H142" s="184"/>
      <c r="I142" s="184"/>
      <c r="J142" s="184"/>
      <c r="K142" s="184"/>
      <c r="L142" s="193"/>
      <c r="M142" s="175"/>
      <c r="N142" s="180"/>
      <c r="O142" s="181"/>
      <c r="P142" s="176"/>
      <c r="Q142" s="182"/>
      <c r="R142" s="182"/>
    </row>
    <row r="143" spans="1:18" ht="24">
      <c r="A143" s="191" t="s">
        <v>893</v>
      </c>
      <c r="B143" s="185" t="s">
        <v>890</v>
      </c>
      <c r="C143" s="184" t="s">
        <v>93</v>
      </c>
      <c r="D143" s="184">
        <v>99.9</v>
      </c>
      <c r="E143" s="184">
        <v>203.10641582</v>
      </c>
      <c r="F143" s="184">
        <v>20290.330940418</v>
      </c>
      <c r="G143" s="184"/>
      <c r="H143" s="184"/>
      <c r="I143" s="184"/>
      <c r="J143" s="184"/>
      <c r="K143" s="184"/>
      <c r="L143" s="193"/>
      <c r="M143" s="175"/>
      <c r="N143" s="180"/>
      <c r="O143" s="181"/>
      <c r="P143" s="176"/>
      <c r="Q143" s="182"/>
      <c r="R143" s="182"/>
    </row>
    <row r="144" spans="1:18" ht="12">
      <c r="A144" s="191"/>
      <c r="B144" s="185"/>
      <c r="C144" s="184"/>
      <c r="D144" s="184"/>
      <c r="E144" s="184"/>
      <c r="F144" s="186">
        <v>93022.70027845631</v>
      </c>
      <c r="G144" s="184"/>
      <c r="H144" s="184"/>
      <c r="I144" s="184"/>
      <c r="J144" s="184"/>
      <c r="K144" s="184"/>
      <c r="L144" s="193"/>
      <c r="M144" s="175"/>
      <c r="N144" s="180"/>
      <c r="O144" s="181"/>
      <c r="P144" s="176"/>
      <c r="Q144" s="182"/>
      <c r="R144" s="182"/>
    </row>
    <row r="145" spans="1:18" ht="12">
      <c r="A145" s="191"/>
      <c r="B145" s="185"/>
      <c r="C145" s="184"/>
      <c r="D145" s="184"/>
      <c r="E145" s="184"/>
      <c r="F145" s="184"/>
      <c r="G145" s="184"/>
      <c r="H145" s="184"/>
      <c r="I145" s="184"/>
      <c r="J145" s="184"/>
      <c r="K145" s="184"/>
      <c r="L145" s="193"/>
      <c r="M145" s="175"/>
      <c r="N145" s="180"/>
      <c r="O145" s="181"/>
      <c r="P145" s="176"/>
      <c r="Q145" s="182"/>
      <c r="R145" s="182"/>
    </row>
    <row r="146" spans="1:18" ht="12">
      <c r="A146" s="192">
        <v>7</v>
      </c>
      <c r="B146" s="187" t="s">
        <v>243</v>
      </c>
      <c r="C146" s="186"/>
      <c r="D146" s="186"/>
      <c r="E146" s="186"/>
      <c r="F146" s="186"/>
      <c r="G146" s="184"/>
      <c r="H146" s="184"/>
      <c r="I146" s="184"/>
      <c r="J146" s="184"/>
      <c r="K146" s="184"/>
      <c r="L146" s="193"/>
      <c r="M146" s="175"/>
      <c r="N146" s="180"/>
      <c r="O146" s="181"/>
      <c r="P146" s="176"/>
      <c r="Q146" s="182"/>
      <c r="R146" s="182"/>
    </row>
    <row r="147" spans="1:18" ht="12">
      <c r="A147" s="191" t="s">
        <v>107</v>
      </c>
      <c r="B147" s="185" t="s">
        <v>559</v>
      </c>
      <c r="C147" s="184" t="s">
        <v>93</v>
      </c>
      <c r="D147" s="184">
        <v>779.36</v>
      </c>
      <c r="E147" s="184">
        <v>66.22753137</v>
      </c>
      <c r="F147" s="184">
        <v>51615.0888485232</v>
      </c>
      <c r="G147" s="184"/>
      <c r="H147" s="184"/>
      <c r="I147" s="184"/>
      <c r="J147" s="184"/>
      <c r="K147" s="184"/>
      <c r="L147" s="193"/>
      <c r="M147" s="175"/>
      <c r="N147" s="180"/>
      <c r="O147" s="181"/>
      <c r="P147" s="176"/>
      <c r="Q147" s="182"/>
      <c r="R147" s="182"/>
    </row>
    <row r="148" spans="1:18" ht="12">
      <c r="A148" s="191" t="s">
        <v>108</v>
      </c>
      <c r="B148" s="185" t="s">
        <v>590</v>
      </c>
      <c r="C148" s="184" t="s">
        <v>93</v>
      </c>
      <c r="D148" s="184">
        <v>805.81</v>
      </c>
      <c r="E148" s="184">
        <v>121.54152703</v>
      </c>
      <c r="F148" s="184">
        <v>97939.37789604429</v>
      </c>
      <c r="G148" s="184"/>
      <c r="H148" s="184"/>
      <c r="I148" s="184"/>
      <c r="J148" s="184"/>
      <c r="K148" s="184"/>
      <c r="L148" s="193"/>
      <c r="M148" s="175"/>
      <c r="N148" s="180"/>
      <c r="O148" s="181"/>
      <c r="P148" s="176"/>
      <c r="Q148" s="182"/>
      <c r="R148" s="182"/>
    </row>
    <row r="149" spans="1:18" ht="12">
      <c r="A149" s="191" t="s">
        <v>603</v>
      </c>
      <c r="B149" s="185" t="s">
        <v>605</v>
      </c>
      <c r="C149" s="184" t="s">
        <v>105</v>
      </c>
      <c r="D149" s="184">
        <v>6.6</v>
      </c>
      <c r="E149" s="184">
        <v>33.75732899</v>
      </c>
      <c r="F149" s="184">
        <v>222.79837133399997</v>
      </c>
      <c r="G149" s="184"/>
      <c r="H149" s="184"/>
      <c r="I149" s="184"/>
      <c r="J149" s="184"/>
      <c r="K149" s="184"/>
      <c r="L149" s="193"/>
      <c r="M149" s="175"/>
      <c r="N149" s="180"/>
      <c r="O149" s="181"/>
      <c r="P149" s="176"/>
      <c r="Q149" s="182"/>
      <c r="R149" s="182"/>
    </row>
    <row r="150" spans="1:18" ht="12">
      <c r="A150" s="191" t="s">
        <v>200</v>
      </c>
      <c r="B150" s="185" t="s">
        <v>607</v>
      </c>
      <c r="C150" s="184" t="s">
        <v>93</v>
      </c>
      <c r="D150" s="184">
        <v>97.85</v>
      </c>
      <c r="E150" s="184">
        <v>47.81837599</v>
      </c>
      <c r="F150" s="184">
        <v>4679.028090621499</v>
      </c>
      <c r="G150" s="184"/>
      <c r="H150" s="184"/>
      <c r="I150" s="184"/>
      <c r="J150" s="184"/>
      <c r="K150" s="184"/>
      <c r="L150" s="193"/>
      <c r="M150" s="175"/>
      <c r="N150" s="180"/>
      <c r="O150" s="181"/>
      <c r="P150" s="176"/>
      <c r="Q150" s="182"/>
      <c r="R150" s="182"/>
    </row>
    <row r="151" spans="1:18" ht="12">
      <c r="A151" s="191" t="s">
        <v>189</v>
      </c>
      <c r="B151" s="185" t="s">
        <v>594</v>
      </c>
      <c r="C151" s="184" t="s">
        <v>105</v>
      </c>
      <c r="D151" s="184">
        <v>214.5</v>
      </c>
      <c r="E151" s="184">
        <v>25.288252219999997</v>
      </c>
      <c r="F151" s="184">
        <v>5424.330101189999</v>
      </c>
      <c r="G151" s="184"/>
      <c r="H151" s="184"/>
      <c r="I151" s="184"/>
      <c r="J151" s="184"/>
      <c r="K151" s="184"/>
      <c r="L151" s="193"/>
      <c r="M151" s="175"/>
      <c r="N151" s="180"/>
      <c r="O151" s="181"/>
      <c r="P151" s="176"/>
      <c r="Q151" s="182"/>
      <c r="R151" s="182"/>
    </row>
    <row r="152" spans="1:18" ht="12">
      <c r="A152" s="191" t="s">
        <v>604</v>
      </c>
      <c r="B152" s="185" t="s">
        <v>606</v>
      </c>
      <c r="C152" s="184" t="s">
        <v>105</v>
      </c>
      <c r="D152" s="184">
        <v>211.25</v>
      </c>
      <c r="E152" s="184">
        <v>22.713998999999998</v>
      </c>
      <c r="F152" s="184">
        <v>4798.33228875</v>
      </c>
      <c r="G152" s="184"/>
      <c r="H152" s="184"/>
      <c r="I152" s="184"/>
      <c r="J152" s="184"/>
      <c r="K152" s="184"/>
      <c r="L152" s="193"/>
      <c r="M152" s="175"/>
      <c r="N152" s="180"/>
      <c r="O152" s="181"/>
      <c r="P152" s="176"/>
      <c r="Q152" s="182"/>
      <c r="R152" s="182"/>
    </row>
    <row r="153" spans="1:18" ht="12">
      <c r="A153" s="191"/>
      <c r="B153" s="185"/>
      <c r="C153" s="184"/>
      <c r="D153" s="184"/>
      <c r="E153" s="184"/>
      <c r="F153" s="186">
        <v>164678.955596463</v>
      </c>
      <c r="G153" s="184"/>
      <c r="H153" s="184"/>
      <c r="I153" s="184"/>
      <c r="J153" s="184"/>
      <c r="K153" s="184"/>
      <c r="L153" s="193"/>
      <c r="M153" s="175"/>
      <c r="N153" s="180"/>
      <c r="O153" s="181"/>
      <c r="P153" s="176"/>
      <c r="Q153" s="182"/>
      <c r="R153" s="182"/>
    </row>
    <row r="154" spans="1:18" ht="12">
      <c r="A154" s="191"/>
      <c r="B154" s="185"/>
      <c r="C154" s="184"/>
      <c r="D154" s="184"/>
      <c r="E154" s="184"/>
      <c r="F154" s="184"/>
      <c r="G154" s="184"/>
      <c r="H154" s="184"/>
      <c r="I154" s="184"/>
      <c r="J154" s="184"/>
      <c r="K154" s="184"/>
      <c r="L154" s="193"/>
      <c r="M154" s="175"/>
      <c r="N154" s="180"/>
      <c r="O154" s="181"/>
      <c r="P154" s="176"/>
      <c r="Q154" s="182"/>
      <c r="R154" s="182"/>
    </row>
    <row r="155" spans="1:18" ht="12">
      <c r="A155" s="192">
        <v>8</v>
      </c>
      <c r="B155" s="187" t="s">
        <v>575</v>
      </c>
      <c r="C155" s="184"/>
      <c r="D155" s="184"/>
      <c r="E155" s="184"/>
      <c r="F155" s="184"/>
      <c r="G155" s="184"/>
      <c r="H155" s="184"/>
      <c r="I155" s="184"/>
      <c r="J155" s="184"/>
      <c r="K155" s="184"/>
      <c r="L155" s="193"/>
      <c r="M155" s="175"/>
      <c r="N155" s="180"/>
      <c r="O155" s="181"/>
      <c r="P155" s="176"/>
      <c r="Q155" s="182"/>
      <c r="R155" s="182"/>
    </row>
    <row r="156" spans="1:18" ht="12">
      <c r="A156" s="191" t="s">
        <v>109</v>
      </c>
      <c r="B156" s="185" t="s">
        <v>135</v>
      </c>
      <c r="C156" s="184" t="s">
        <v>93</v>
      </c>
      <c r="D156" s="184">
        <v>453.6</v>
      </c>
      <c r="E156" s="184">
        <v>7.636230139999999</v>
      </c>
      <c r="F156" s="184">
        <v>3463.7939915039997</v>
      </c>
      <c r="G156" s="184"/>
      <c r="H156" s="184"/>
      <c r="I156" s="184"/>
      <c r="J156" s="184"/>
      <c r="K156" s="184"/>
      <c r="L156" s="193"/>
      <c r="M156" s="175"/>
      <c r="N156" s="180"/>
      <c r="O156" s="181"/>
      <c r="P156" s="176"/>
      <c r="Q156" s="182"/>
      <c r="R156" s="182"/>
    </row>
    <row r="157" spans="1:18" ht="12">
      <c r="A157" s="191"/>
      <c r="B157" s="185"/>
      <c r="C157" s="184"/>
      <c r="D157" s="184"/>
      <c r="E157" s="184"/>
      <c r="F157" s="186">
        <v>3463.7939915039997</v>
      </c>
      <c r="G157" s="184"/>
      <c r="H157" s="184"/>
      <c r="I157" s="184"/>
      <c r="J157" s="184"/>
      <c r="K157" s="184"/>
      <c r="L157" s="193"/>
      <c r="M157" s="175"/>
      <c r="N157" s="180"/>
      <c r="O157" s="181"/>
      <c r="P157" s="176"/>
      <c r="Q157" s="182"/>
      <c r="R157" s="182"/>
    </row>
    <row r="158" spans="1:18" ht="12">
      <c r="A158" s="191"/>
      <c r="B158" s="185"/>
      <c r="C158" s="184"/>
      <c r="D158" s="184"/>
      <c r="E158" s="184"/>
      <c r="F158" s="184"/>
      <c r="G158" s="184"/>
      <c r="H158" s="184"/>
      <c r="I158" s="184"/>
      <c r="J158" s="184"/>
      <c r="K158" s="184"/>
      <c r="L158" s="193"/>
      <c r="M158" s="175"/>
      <c r="N158" s="180"/>
      <c r="O158" s="181"/>
      <c r="P158" s="176"/>
      <c r="Q158" s="182"/>
      <c r="R158" s="182"/>
    </row>
    <row r="159" spans="1:18" ht="12">
      <c r="A159" s="192">
        <v>9</v>
      </c>
      <c r="B159" s="187" t="s">
        <v>244</v>
      </c>
      <c r="C159" s="184"/>
      <c r="D159" s="184"/>
      <c r="E159" s="184"/>
      <c r="F159" s="184"/>
      <c r="G159" s="184"/>
      <c r="H159" s="184"/>
      <c r="I159" s="184"/>
      <c r="J159" s="184"/>
      <c r="K159" s="184"/>
      <c r="L159" s="193"/>
      <c r="M159" s="175"/>
      <c r="N159" s="180"/>
      <c r="O159" s="181"/>
      <c r="P159" s="176"/>
      <c r="Q159" s="182"/>
      <c r="R159" s="182"/>
    </row>
    <row r="160" spans="1:18" ht="12">
      <c r="A160" s="191" t="s">
        <v>136</v>
      </c>
      <c r="B160" s="185" t="s">
        <v>696</v>
      </c>
      <c r="C160" s="184" t="s">
        <v>93</v>
      </c>
      <c r="D160" s="184">
        <v>2544.94</v>
      </c>
      <c r="E160" s="184">
        <v>2.50935608</v>
      </c>
      <c r="F160" s="184">
        <v>6386.1606622352</v>
      </c>
      <c r="G160" s="184"/>
      <c r="H160" s="184"/>
      <c r="I160" s="184"/>
      <c r="J160" s="184"/>
      <c r="K160" s="184"/>
      <c r="L160" s="193"/>
      <c r="M160" s="175"/>
      <c r="N160" s="180"/>
      <c r="O160" s="181"/>
      <c r="P160" s="176"/>
      <c r="Q160" s="182"/>
      <c r="R160" s="182"/>
    </row>
    <row r="161" spans="1:18" ht="24">
      <c r="A161" s="191" t="s">
        <v>570</v>
      </c>
      <c r="B161" s="185" t="s">
        <v>844</v>
      </c>
      <c r="C161" s="184" t="s">
        <v>93</v>
      </c>
      <c r="D161" s="184">
        <v>2019.11</v>
      </c>
      <c r="E161" s="184">
        <v>18.9283325</v>
      </c>
      <c r="F161" s="184">
        <v>38218.385434075</v>
      </c>
      <c r="G161" s="184"/>
      <c r="H161" s="184"/>
      <c r="I161" s="184"/>
      <c r="J161" s="184"/>
      <c r="K161" s="184"/>
      <c r="L161" s="193"/>
      <c r="M161" s="175"/>
      <c r="N161" s="180"/>
      <c r="O161" s="181"/>
      <c r="P161" s="176"/>
      <c r="Q161" s="182"/>
      <c r="R161" s="182"/>
    </row>
    <row r="162" spans="1:18" ht="24">
      <c r="A162" s="191" t="s">
        <v>137</v>
      </c>
      <c r="B162" s="185" t="s">
        <v>850</v>
      </c>
      <c r="C162" s="184" t="s">
        <v>93</v>
      </c>
      <c r="D162" s="184">
        <v>525.83</v>
      </c>
      <c r="E162" s="184">
        <v>32.8812176</v>
      </c>
      <c r="F162" s="184">
        <v>17289.930650608</v>
      </c>
      <c r="G162" s="184"/>
      <c r="H162" s="184"/>
      <c r="I162" s="184"/>
      <c r="J162" s="184"/>
      <c r="K162" s="184"/>
      <c r="L162" s="193"/>
      <c r="M162" s="175"/>
      <c r="N162" s="180"/>
      <c r="O162" s="181"/>
      <c r="P162" s="176"/>
      <c r="Q162" s="182"/>
      <c r="R162" s="182"/>
    </row>
    <row r="163" spans="1:18" ht="24">
      <c r="A163" s="191" t="s">
        <v>137</v>
      </c>
      <c r="B163" s="185" t="s">
        <v>406</v>
      </c>
      <c r="C163" s="184" t="s">
        <v>93</v>
      </c>
      <c r="D163" s="184">
        <v>1530.66</v>
      </c>
      <c r="E163" s="184">
        <v>14.11512795</v>
      </c>
      <c r="F163" s="184">
        <v>21605.461747947</v>
      </c>
      <c r="G163" s="184"/>
      <c r="H163" s="184"/>
      <c r="I163" s="184"/>
      <c r="J163" s="184"/>
      <c r="K163" s="184"/>
      <c r="L163" s="193"/>
      <c r="M163" s="175"/>
      <c r="N163" s="180"/>
      <c r="O163" s="181"/>
      <c r="P163" s="176"/>
      <c r="Q163" s="182"/>
      <c r="R163" s="182"/>
    </row>
    <row r="164" spans="1:18" ht="24">
      <c r="A164" s="191" t="s">
        <v>138</v>
      </c>
      <c r="B164" s="185" t="s">
        <v>560</v>
      </c>
      <c r="C164" s="184" t="s">
        <v>93</v>
      </c>
      <c r="D164" s="184">
        <v>411.91</v>
      </c>
      <c r="E164" s="184">
        <v>51.733836769999996</v>
      </c>
      <c r="F164" s="184">
        <v>21309.6847039307</v>
      </c>
      <c r="G164" s="184"/>
      <c r="H164" s="184"/>
      <c r="I164" s="184"/>
      <c r="J164" s="184"/>
      <c r="K164" s="184"/>
      <c r="L164" s="193"/>
      <c r="M164" s="175"/>
      <c r="N164" s="180"/>
      <c r="O164" s="181"/>
      <c r="P164" s="176"/>
      <c r="Q164" s="182"/>
      <c r="R164" s="182"/>
    </row>
    <row r="165" spans="1:18" ht="24">
      <c r="A165" s="191" t="s">
        <v>571</v>
      </c>
      <c r="B165" s="185" t="s">
        <v>561</v>
      </c>
      <c r="C165" s="184" t="s">
        <v>93</v>
      </c>
      <c r="D165" s="184">
        <v>5.58</v>
      </c>
      <c r="E165" s="184">
        <v>45.80656465</v>
      </c>
      <c r="F165" s="184">
        <v>255.600630747</v>
      </c>
      <c r="G165" s="184"/>
      <c r="H165" s="184"/>
      <c r="I165" s="184"/>
      <c r="J165" s="184"/>
      <c r="K165" s="184"/>
      <c r="L165" s="193"/>
      <c r="M165" s="175"/>
      <c r="N165" s="180"/>
      <c r="O165" s="181"/>
      <c r="P165" s="176"/>
      <c r="Q165" s="182"/>
      <c r="R165" s="182"/>
    </row>
    <row r="166" spans="1:18" ht="24">
      <c r="A166" s="191" t="s">
        <v>139</v>
      </c>
      <c r="B166" s="185" t="s">
        <v>562</v>
      </c>
      <c r="C166" s="184" t="s">
        <v>93</v>
      </c>
      <c r="D166" s="184">
        <v>4.15</v>
      </c>
      <c r="E166" s="184">
        <v>45.80656465</v>
      </c>
      <c r="F166" s="184">
        <v>190.0972432975</v>
      </c>
      <c r="G166" s="184"/>
      <c r="H166" s="184"/>
      <c r="I166" s="184"/>
      <c r="J166" s="184"/>
      <c r="K166" s="184"/>
      <c r="L166" s="193"/>
      <c r="M166" s="175"/>
      <c r="N166" s="180"/>
      <c r="O166" s="181"/>
      <c r="P166" s="176"/>
      <c r="Q166" s="182"/>
      <c r="R166" s="182"/>
    </row>
    <row r="167" spans="1:18" ht="24">
      <c r="A167" s="191" t="s">
        <v>140</v>
      </c>
      <c r="B167" s="185" t="s">
        <v>563</v>
      </c>
      <c r="C167" s="184" t="s">
        <v>93</v>
      </c>
      <c r="D167" s="184">
        <v>6.84</v>
      </c>
      <c r="E167" s="184">
        <v>45.80656465</v>
      </c>
      <c r="F167" s="184">
        <v>313.316902206</v>
      </c>
      <c r="G167" s="184"/>
      <c r="H167" s="184"/>
      <c r="I167" s="184"/>
      <c r="J167" s="184"/>
      <c r="K167" s="184"/>
      <c r="L167" s="193"/>
      <c r="M167" s="175"/>
      <c r="N167" s="180"/>
      <c r="O167" s="181"/>
      <c r="P167" s="176"/>
      <c r="Q167" s="182"/>
      <c r="R167" s="182"/>
    </row>
    <row r="168" spans="1:18" ht="24">
      <c r="A168" s="191" t="s">
        <v>258</v>
      </c>
      <c r="B168" s="185" t="s">
        <v>573</v>
      </c>
      <c r="C168" s="184" t="s">
        <v>93</v>
      </c>
      <c r="D168" s="184">
        <v>66.37</v>
      </c>
      <c r="E168" s="184">
        <v>45.80656465</v>
      </c>
      <c r="F168" s="184">
        <v>3040.1816958205</v>
      </c>
      <c r="G168" s="184"/>
      <c r="H168" s="184"/>
      <c r="I168" s="184"/>
      <c r="J168" s="184"/>
      <c r="K168" s="184"/>
      <c r="L168" s="193"/>
      <c r="M168" s="175"/>
      <c r="N168" s="180"/>
      <c r="O168" s="181"/>
      <c r="P168" s="176"/>
      <c r="Q168" s="182"/>
      <c r="R168" s="182"/>
    </row>
    <row r="169" spans="1:18" ht="12">
      <c r="A169" s="191" t="s">
        <v>572</v>
      </c>
      <c r="B169" s="185" t="s">
        <v>499</v>
      </c>
      <c r="C169" s="184" t="s">
        <v>105</v>
      </c>
      <c r="D169" s="184">
        <v>103.55</v>
      </c>
      <c r="E169" s="184">
        <v>15.986328819999997</v>
      </c>
      <c r="F169" s="184">
        <v>1655.3843493109996</v>
      </c>
      <c r="G169" s="184"/>
      <c r="H169" s="184"/>
      <c r="I169" s="184"/>
      <c r="J169" s="184"/>
      <c r="K169" s="184"/>
      <c r="L169" s="193"/>
      <c r="M169" s="175"/>
      <c r="N169" s="180"/>
      <c r="O169" s="181"/>
      <c r="P169" s="176"/>
      <c r="Q169" s="182"/>
      <c r="R169" s="182"/>
    </row>
    <row r="170" spans="1:18" ht="12">
      <c r="A170" s="191" t="s">
        <v>697</v>
      </c>
      <c r="B170" s="185" t="s">
        <v>595</v>
      </c>
      <c r="C170" s="184" t="s">
        <v>93</v>
      </c>
      <c r="D170" s="184">
        <v>300.27</v>
      </c>
      <c r="E170" s="184">
        <v>47.3749122</v>
      </c>
      <c r="F170" s="184">
        <v>14225.264886293999</v>
      </c>
      <c r="G170" s="184"/>
      <c r="H170" s="184"/>
      <c r="I170" s="184"/>
      <c r="J170" s="184"/>
      <c r="K170" s="184"/>
      <c r="L170" s="193"/>
      <c r="M170" s="175"/>
      <c r="N170" s="180"/>
      <c r="O170" s="181"/>
      <c r="P170" s="176"/>
      <c r="Q170" s="182"/>
      <c r="R170" s="182"/>
    </row>
    <row r="171" spans="1:18" ht="24">
      <c r="A171" s="191" t="s">
        <v>698</v>
      </c>
      <c r="B171" s="185" t="s">
        <v>930</v>
      </c>
      <c r="C171" s="184" t="s">
        <v>93</v>
      </c>
      <c r="D171" s="184">
        <v>400.28</v>
      </c>
      <c r="E171" s="184">
        <v>101.50994315</v>
      </c>
      <c r="F171" s="184">
        <v>40632.400044081995</v>
      </c>
      <c r="G171" s="184"/>
      <c r="H171" s="184"/>
      <c r="I171" s="184"/>
      <c r="J171" s="184"/>
      <c r="K171" s="184"/>
      <c r="L171" s="193"/>
      <c r="M171" s="175"/>
      <c r="N171" s="180"/>
      <c r="O171" s="181"/>
      <c r="P171" s="176"/>
      <c r="Q171" s="182"/>
      <c r="R171" s="182"/>
    </row>
    <row r="172" spans="1:18" ht="12">
      <c r="A172" s="191"/>
      <c r="B172" s="185"/>
      <c r="C172" s="184"/>
      <c r="D172" s="184"/>
      <c r="E172" s="184"/>
      <c r="F172" s="186">
        <v>165121.86895055388</v>
      </c>
      <c r="G172" s="184"/>
      <c r="H172" s="184"/>
      <c r="I172" s="184"/>
      <c r="J172" s="184"/>
      <c r="K172" s="184"/>
      <c r="L172" s="193"/>
      <c r="M172" s="175"/>
      <c r="N172" s="180"/>
      <c r="O172" s="181"/>
      <c r="P172" s="176"/>
      <c r="Q172" s="182"/>
      <c r="R172" s="182"/>
    </row>
    <row r="173" spans="1:18" ht="12">
      <c r="A173" s="191"/>
      <c r="B173" s="185"/>
      <c r="C173" s="184"/>
      <c r="D173" s="184"/>
      <c r="E173" s="184"/>
      <c r="F173" s="184"/>
      <c r="G173" s="184"/>
      <c r="H173" s="184"/>
      <c r="I173" s="184"/>
      <c r="J173" s="184"/>
      <c r="K173" s="184"/>
      <c r="L173" s="193"/>
      <c r="M173" s="175"/>
      <c r="N173" s="180"/>
      <c r="O173" s="181"/>
      <c r="P173" s="176"/>
      <c r="Q173" s="182"/>
      <c r="R173" s="182"/>
    </row>
    <row r="174" spans="1:18" ht="12">
      <c r="A174" s="192">
        <v>10</v>
      </c>
      <c r="B174" s="187" t="s">
        <v>841</v>
      </c>
      <c r="C174" s="184"/>
      <c r="D174" s="184"/>
      <c r="E174" s="184"/>
      <c r="F174" s="184"/>
      <c r="G174" s="184"/>
      <c r="H174" s="184"/>
      <c r="I174" s="184"/>
      <c r="J174" s="184"/>
      <c r="K174" s="184"/>
      <c r="L174" s="193"/>
      <c r="M174" s="175"/>
      <c r="N174" s="180"/>
      <c r="O174" s="181"/>
      <c r="P174" s="176"/>
      <c r="Q174" s="182"/>
      <c r="R174" s="182"/>
    </row>
    <row r="175" spans="1:18" ht="12">
      <c r="A175" s="191" t="s">
        <v>141</v>
      </c>
      <c r="B175" s="185" t="s">
        <v>610</v>
      </c>
      <c r="C175" s="184" t="s">
        <v>93</v>
      </c>
      <c r="D175" s="184">
        <v>811.66</v>
      </c>
      <c r="E175" s="184">
        <v>22.23808664</v>
      </c>
      <c r="F175" s="184">
        <v>18049.765402222398</v>
      </c>
      <c r="G175" s="184"/>
      <c r="H175" s="184"/>
      <c r="I175" s="184"/>
      <c r="J175" s="184"/>
      <c r="K175" s="184"/>
      <c r="L175" s="193"/>
      <c r="M175" s="175"/>
      <c r="N175" s="180"/>
      <c r="O175" s="181"/>
      <c r="P175" s="176"/>
      <c r="Q175" s="182"/>
      <c r="R175" s="182"/>
    </row>
    <row r="176" spans="1:18" ht="12">
      <c r="A176" s="191" t="s">
        <v>142</v>
      </c>
      <c r="B176" s="185" t="s">
        <v>611</v>
      </c>
      <c r="C176" s="184" t="s">
        <v>93</v>
      </c>
      <c r="D176" s="184">
        <v>811.66</v>
      </c>
      <c r="E176" s="184">
        <v>18.33344205</v>
      </c>
      <c r="F176" s="184">
        <v>14880.521574302998</v>
      </c>
      <c r="G176" s="184"/>
      <c r="H176" s="184"/>
      <c r="I176" s="184"/>
      <c r="J176" s="184"/>
      <c r="K176" s="184"/>
      <c r="L176" s="193"/>
      <c r="M176" s="175"/>
      <c r="N176" s="180"/>
      <c r="O176" s="181"/>
      <c r="P176" s="176"/>
      <c r="Q176" s="182"/>
      <c r="R176" s="182"/>
    </row>
    <row r="177" spans="1:18" ht="24">
      <c r="A177" s="191" t="s">
        <v>143</v>
      </c>
      <c r="B177" s="185" t="s">
        <v>612</v>
      </c>
      <c r="C177" s="184" t="s">
        <v>93</v>
      </c>
      <c r="D177" s="184">
        <v>403.54</v>
      </c>
      <c r="E177" s="184">
        <v>39.72786586999999</v>
      </c>
      <c r="F177" s="184">
        <v>16031.782993179795</v>
      </c>
      <c r="G177" s="184"/>
      <c r="H177" s="184"/>
      <c r="I177" s="184"/>
      <c r="J177" s="184"/>
      <c r="K177" s="184"/>
      <c r="L177" s="193"/>
      <c r="M177" s="175"/>
      <c r="N177" s="180"/>
      <c r="O177" s="181"/>
      <c r="P177" s="176"/>
      <c r="Q177" s="182"/>
      <c r="R177" s="182"/>
    </row>
    <row r="178" spans="1:18" ht="12">
      <c r="A178" s="191" t="s">
        <v>144</v>
      </c>
      <c r="B178" s="185" t="s">
        <v>613</v>
      </c>
      <c r="C178" s="184" t="s">
        <v>93</v>
      </c>
      <c r="D178" s="184">
        <v>37.42</v>
      </c>
      <c r="E178" s="184">
        <v>36.40729553999999</v>
      </c>
      <c r="F178" s="184">
        <v>1362.3609991067997</v>
      </c>
      <c r="G178" s="184"/>
      <c r="H178" s="184"/>
      <c r="I178" s="184"/>
      <c r="J178" s="184"/>
      <c r="K178" s="184"/>
      <c r="L178" s="193"/>
      <c r="M178" s="175"/>
      <c r="N178" s="180"/>
      <c r="O178" s="181"/>
      <c r="P178" s="176"/>
      <c r="Q178" s="182"/>
      <c r="R178" s="182"/>
    </row>
    <row r="179" spans="1:18" ht="24">
      <c r="A179" s="191" t="s">
        <v>608</v>
      </c>
      <c r="B179" s="185" t="s">
        <v>211</v>
      </c>
      <c r="C179" s="184" t="s">
        <v>93</v>
      </c>
      <c r="D179" s="184">
        <v>149.12</v>
      </c>
      <c r="E179" s="184">
        <v>29.387588230000002</v>
      </c>
      <c r="F179" s="184">
        <v>4382.277156857601</v>
      </c>
      <c r="G179" s="184"/>
      <c r="H179" s="184"/>
      <c r="I179" s="184"/>
      <c r="J179" s="184"/>
      <c r="K179" s="184"/>
      <c r="L179" s="193"/>
      <c r="M179" s="175"/>
      <c r="N179" s="180"/>
      <c r="O179" s="181"/>
      <c r="P179" s="176"/>
      <c r="Q179" s="182"/>
      <c r="R179" s="182"/>
    </row>
    <row r="180" spans="1:18" ht="24">
      <c r="A180" s="191" t="s">
        <v>145</v>
      </c>
      <c r="B180" s="185" t="s">
        <v>614</v>
      </c>
      <c r="C180" s="184" t="s">
        <v>93</v>
      </c>
      <c r="D180" s="184">
        <v>42.6</v>
      </c>
      <c r="E180" s="184">
        <v>52.609948159999995</v>
      </c>
      <c r="F180" s="184">
        <v>2241.183791616</v>
      </c>
      <c r="G180" s="184"/>
      <c r="H180" s="184"/>
      <c r="I180" s="184"/>
      <c r="J180" s="184"/>
      <c r="K180" s="184"/>
      <c r="L180" s="193"/>
      <c r="M180" s="175"/>
      <c r="N180" s="180"/>
      <c r="O180" s="181"/>
      <c r="P180" s="176"/>
      <c r="Q180" s="182"/>
      <c r="R180" s="182"/>
    </row>
    <row r="181" spans="1:18" ht="12">
      <c r="A181" s="191" t="s">
        <v>207</v>
      </c>
      <c r="B181" s="185" t="s">
        <v>615</v>
      </c>
      <c r="C181" s="184" t="s">
        <v>93</v>
      </c>
      <c r="D181" s="184">
        <v>216.4</v>
      </c>
      <c r="E181" s="184">
        <v>69.07218934</v>
      </c>
      <c r="F181" s="184">
        <v>14947.221773176</v>
      </c>
      <c r="G181" s="184"/>
      <c r="H181" s="184"/>
      <c r="I181" s="184"/>
      <c r="J181" s="184"/>
      <c r="K181" s="184"/>
      <c r="L181" s="193"/>
      <c r="M181" s="175"/>
      <c r="N181" s="180"/>
      <c r="O181" s="181"/>
      <c r="P181" s="176"/>
      <c r="Q181" s="182"/>
      <c r="R181" s="182"/>
    </row>
    <row r="182" spans="1:18" ht="24">
      <c r="A182" s="191" t="s">
        <v>175</v>
      </c>
      <c r="B182" s="185" t="s">
        <v>397</v>
      </c>
      <c r="C182" s="184" t="s">
        <v>93</v>
      </c>
      <c r="D182" s="184">
        <v>18.09</v>
      </c>
      <c r="E182" s="184">
        <v>121.64968893</v>
      </c>
      <c r="F182" s="184">
        <v>2200.6428727437</v>
      </c>
      <c r="G182" s="184"/>
      <c r="H182" s="184"/>
      <c r="I182" s="184"/>
      <c r="J182" s="184"/>
      <c r="K182" s="184"/>
      <c r="L182" s="193"/>
      <c r="M182" s="175"/>
      <c r="N182" s="180"/>
      <c r="O182" s="181"/>
      <c r="P182" s="176"/>
      <c r="Q182" s="182"/>
      <c r="R182" s="182"/>
    </row>
    <row r="183" spans="1:18" ht="24">
      <c r="A183" s="191" t="s">
        <v>208</v>
      </c>
      <c r="B183" s="185" t="s">
        <v>398</v>
      </c>
      <c r="C183" s="184" t="s">
        <v>93</v>
      </c>
      <c r="D183" s="184">
        <v>20.43</v>
      </c>
      <c r="E183" s="184">
        <v>121.64968893</v>
      </c>
      <c r="F183" s="184">
        <v>2485.3031448398997</v>
      </c>
      <c r="G183" s="184"/>
      <c r="H183" s="184"/>
      <c r="I183" s="184"/>
      <c r="J183" s="184"/>
      <c r="K183" s="184"/>
      <c r="L183" s="193"/>
      <c r="M183" s="175"/>
      <c r="N183" s="180"/>
      <c r="O183" s="181"/>
      <c r="P183" s="176"/>
      <c r="Q183" s="182"/>
      <c r="R183" s="182"/>
    </row>
    <row r="184" spans="1:18" ht="12">
      <c r="A184" s="191" t="s">
        <v>609</v>
      </c>
      <c r="B184" s="185" t="s">
        <v>2</v>
      </c>
      <c r="C184" s="184" t="s">
        <v>105</v>
      </c>
      <c r="D184" s="184">
        <v>19.88</v>
      </c>
      <c r="E184" s="184">
        <v>58.15865363</v>
      </c>
      <c r="F184" s="184">
        <v>1156.1940341644</v>
      </c>
      <c r="G184" s="184"/>
      <c r="H184" s="184"/>
      <c r="I184" s="184"/>
      <c r="J184" s="184"/>
      <c r="K184" s="184"/>
      <c r="L184" s="193"/>
      <c r="M184" s="175"/>
      <c r="N184" s="180"/>
      <c r="O184" s="181"/>
      <c r="P184" s="176"/>
      <c r="Q184" s="182"/>
      <c r="R184" s="182"/>
    </row>
    <row r="185" spans="1:18" ht="12">
      <c r="A185" s="191" t="s">
        <v>513</v>
      </c>
      <c r="B185" s="185" t="s">
        <v>616</v>
      </c>
      <c r="C185" s="184" t="s">
        <v>105</v>
      </c>
      <c r="D185" s="184">
        <v>33.48</v>
      </c>
      <c r="E185" s="184">
        <v>58.15865363</v>
      </c>
      <c r="F185" s="184">
        <v>1947.1517235324</v>
      </c>
      <c r="G185" s="184"/>
      <c r="H185" s="184"/>
      <c r="I185" s="184"/>
      <c r="J185" s="184"/>
      <c r="K185" s="184"/>
      <c r="L185" s="193"/>
      <c r="M185" s="175"/>
      <c r="N185" s="180"/>
      <c r="O185" s="181"/>
      <c r="P185" s="176"/>
      <c r="Q185" s="182"/>
      <c r="R185" s="182"/>
    </row>
    <row r="186" spans="1:18" ht="12">
      <c r="A186" s="191" t="s">
        <v>176</v>
      </c>
      <c r="B186" s="185" t="s">
        <v>617</v>
      </c>
      <c r="C186" s="184" t="s">
        <v>105</v>
      </c>
      <c r="D186" s="184">
        <v>1.77</v>
      </c>
      <c r="E186" s="184">
        <v>90.05559794</v>
      </c>
      <c r="F186" s="184">
        <v>159.3984083538</v>
      </c>
      <c r="G186" s="184"/>
      <c r="H186" s="184"/>
      <c r="I186" s="184"/>
      <c r="J186" s="184"/>
      <c r="K186" s="184"/>
      <c r="L186" s="193"/>
      <c r="M186" s="175"/>
      <c r="N186" s="180"/>
      <c r="O186" s="181"/>
      <c r="P186" s="176"/>
      <c r="Q186" s="182"/>
      <c r="R186" s="182"/>
    </row>
    <row r="187" spans="1:18" ht="12">
      <c r="A187" s="191"/>
      <c r="B187" s="185" t="s">
        <v>192</v>
      </c>
      <c r="C187" s="184"/>
      <c r="D187" s="184"/>
      <c r="E187" s="184"/>
      <c r="F187" s="184"/>
      <c r="G187" s="184"/>
      <c r="H187" s="184"/>
      <c r="I187" s="184"/>
      <c r="J187" s="184"/>
      <c r="K187" s="184"/>
      <c r="L187" s="193"/>
      <c r="M187" s="175"/>
      <c r="N187" s="180"/>
      <c r="O187" s="181"/>
      <c r="P187" s="176"/>
      <c r="Q187" s="182"/>
      <c r="R187" s="182"/>
    </row>
    <row r="188" spans="1:18" ht="12">
      <c r="A188" s="191" t="s">
        <v>259</v>
      </c>
      <c r="B188" s="185" t="s">
        <v>621</v>
      </c>
      <c r="C188" s="184" t="s">
        <v>93</v>
      </c>
      <c r="D188" s="184">
        <v>222.84</v>
      </c>
      <c r="E188" s="184">
        <v>32.57836428</v>
      </c>
      <c r="F188" s="184">
        <v>7259.7626961552005</v>
      </c>
      <c r="G188" s="184"/>
      <c r="H188" s="184"/>
      <c r="I188" s="184"/>
      <c r="J188" s="184"/>
      <c r="K188" s="184"/>
      <c r="L188" s="193"/>
      <c r="M188" s="175"/>
      <c r="N188" s="180"/>
      <c r="O188" s="181"/>
      <c r="P188" s="176"/>
      <c r="Q188" s="182"/>
      <c r="R188" s="182"/>
    </row>
    <row r="189" spans="1:18" ht="12">
      <c r="A189" s="191" t="s">
        <v>618</v>
      </c>
      <c r="B189" s="185" t="s">
        <v>408</v>
      </c>
      <c r="C189" s="184" t="s">
        <v>93</v>
      </c>
      <c r="D189" s="184">
        <v>17.38</v>
      </c>
      <c r="E189" s="184">
        <v>22.23808664</v>
      </c>
      <c r="F189" s="184">
        <v>386.49794580319997</v>
      </c>
      <c r="G189" s="184"/>
      <c r="H189" s="184"/>
      <c r="I189" s="184"/>
      <c r="J189" s="184"/>
      <c r="K189" s="184"/>
      <c r="L189" s="193"/>
      <c r="M189" s="175"/>
      <c r="N189" s="180"/>
      <c r="O189" s="181"/>
      <c r="P189" s="176"/>
      <c r="Q189" s="182"/>
      <c r="R189" s="182"/>
    </row>
    <row r="190" spans="1:18" ht="24">
      <c r="A190" s="191" t="s">
        <v>619</v>
      </c>
      <c r="B190" s="185" t="s">
        <v>623</v>
      </c>
      <c r="C190" s="184" t="s">
        <v>93</v>
      </c>
      <c r="D190" s="184">
        <v>28.05</v>
      </c>
      <c r="E190" s="184">
        <v>59.618839279999996</v>
      </c>
      <c r="F190" s="184">
        <v>1672.308441804</v>
      </c>
      <c r="G190" s="184"/>
      <c r="H190" s="184"/>
      <c r="I190" s="184"/>
      <c r="J190" s="184"/>
      <c r="K190" s="184"/>
      <c r="L190" s="193"/>
      <c r="M190" s="175"/>
      <c r="N190" s="180"/>
      <c r="O190" s="181"/>
      <c r="P190" s="176"/>
      <c r="Q190" s="182"/>
      <c r="R190" s="182"/>
    </row>
    <row r="191" spans="1:18" ht="12">
      <c r="A191" s="191" t="s">
        <v>260</v>
      </c>
      <c r="B191" s="185" t="s">
        <v>399</v>
      </c>
      <c r="C191" s="184" t="s">
        <v>93</v>
      </c>
      <c r="D191" s="184">
        <v>3.51</v>
      </c>
      <c r="E191" s="184">
        <v>83.00344206</v>
      </c>
      <c r="F191" s="184">
        <v>291.3420816306</v>
      </c>
      <c r="G191" s="184"/>
      <c r="H191" s="184"/>
      <c r="I191" s="184"/>
      <c r="J191" s="184"/>
      <c r="K191" s="184"/>
      <c r="L191" s="193"/>
      <c r="M191" s="175"/>
      <c r="N191" s="180"/>
      <c r="O191" s="181"/>
      <c r="P191" s="176"/>
      <c r="Q191" s="182"/>
      <c r="R191" s="182"/>
    </row>
    <row r="192" spans="1:18" ht="12">
      <c r="A192" s="191" t="s">
        <v>261</v>
      </c>
      <c r="B192" s="185" t="s">
        <v>400</v>
      </c>
      <c r="C192" s="184" t="s">
        <v>93</v>
      </c>
      <c r="D192" s="184">
        <v>1.89</v>
      </c>
      <c r="E192" s="184">
        <v>83.00344206</v>
      </c>
      <c r="F192" s="184">
        <v>156.87650549339997</v>
      </c>
      <c r="G192" s="184"/>
      <c r="H192" s="184"/>
      <c r="I192" s="184"/>
      <c r="J192" s="184"/>
      <c r="K192" s="184"/>
      <c r="L192" s="193"/>
      <c r="M192" s="175"/>
      <c r="N192" s="180"/>
      <c r="O192" s="181"/>
      <c r="P192" s="176"/>
      <c r="Q192" s="182"/>
      <c r="R192" s="182"/>
    </row>
    <row r="193" spans="1:18" ht="24">
      <c r="A193" s="191" t="s">
        <v>262</v>
      </c>
      <c r="B193" s="185" t="s">
        <v>622</v>
      </c>
      <c r="C193" s="184" t="s">
        <v>105</v>
      </c>
      <c r="D193" s="184">
        <v>15.3</v>
      </c>
      <c r="E193" s="184">
        <v>35.60689748</v>
      </c>
      <c r="F193" s="184">
        <v>544.7855314440001</v>
      </c>
      <c r="G193" s="184"/>
      <c r="H193" s="184"/>
      <c r="I193" s="184"/>
      <c r="J193" s="184"/>
      <c r="K193" s="184"/>
      <c r="L193" s="193"/>
      <c r="M193" s="175"/>
      <c r="N193" s="180"/>
      <c r="O193" s="181"/>
      <c r="P193" s="176"/>
      <c r="Q193" s="182"/>
      <c r="R193" s="182"/>
    </row>
    <row r="194" spans="1:18" ht="12">
      <c r="A194" s="191" t="s">
        <v>620</v>
      </c>
      <c r="B194" s="185" t="s">
        <v>624</v>
      </c>
      <c r="C194" s="184" t="s">
        <v>90</v>
      </c>
      <c r="D194" s="184">
        <v>6</v>
      </c>
      <c r="E194" s="184">
        <v>97.51876903999998</v>
      </c>
      <c r="F194" s="184">
        <v>585.1126142399999</v>
      </c>
      <c r="G194" s="184"/>
      <c r="H194" s="184"/>
      <c r="I194" s="184"/>
      <c r="J194" s="184"/>
      <c r="K194" s="184"/>
      <c r="L194" s="193"/>
      <c r="M194" s="175"/>
      <c r="N194" s="180"/>
      <c r="O194" s="181"/>
      <c r="P194" s="176"/>
      <c r="Q194" s="182"/>
      <c r="R194" s="182"/>
    </row>
    <row r="195" spans="1:18" ht="12">
      <c r="A195" s="191" t="s">
        <v>263</v>
      </c>
      <c r="B195" s="185" t="s">
        <v>373</v>
      </c>
      <c r="C195" s="184" t="s">
        <v>93</v>
      </c>
      <c r="D195" s="184">
        <v>331.98</v>
      </c>
      <c r="E195" s="184">
        <v>9.723754809999999</v>
      </c>
      <c r="F195" s="184">
        <v>3228.0921218238</v>
      </c>
      <c r="G195" s="184"/>
      <c r="H195" s="184"/>
      <c r="I195" s="184"/>
      <c r="J195" s="184"/>
      <c r="K195" s="184"/>
      <c r="L195" s="193"/>
      <c r="M195" s="175"/>
      <c r="N195" s="180"/>
      <c r="O195" s="181"/>
      <c r="P195" s="176"/>
      <c r="Q195" s="182"/>
      <c r="R195" s="182"/>
    </row>
    <row r="196" spans="1:18" ht="12">
      <c r="A196" s="191"/>
      <c r="B196" s="185"/>
      <c r="C196" s="184"/>
      <c r="D196" s="184"/>
      <c r="E196" s="184"/>
      <c r="F196" s="186">
        <v>93968.58181248998</v>
      </c>
      <c r="G196" s="184"/>
      <c r="H196" s="184"/>
      <c r="I196" s="184"/>
      <c r="J196" s="184"/>
      <c r="K196" s="184"/>
      <c r="L196" s="193"/>
      <c r="M196" s="175"/>
      <c r="N196" s="180"/>
      <c r="O196" s="181"/>
      <c r="P196" s="176"/>
      <c r="Q196" s="182"/>
      <c r="R196" s="182"/>
    </row>
    <row r="197" spans="1:18" ht="12">
      <c r="A197" s="191"/>
      <c r="B197" s="185"/>
      <c r="C197" s="184"/>
      <c r="D197" s="184"/>
      <c r="E197" s="184"/>
      <c r="F197" s="184"/>
      <c r="G197" s="184"/>
      <c r="H197" s="184"/>
      <c r="I197" s="184"/>
      <c r="J197" s="184"/>
      <c r="K197" s="184"/>
      <c r="L197" s="193"/>
      <c r="M197" s="175"/>
      <c r="N197" s="180"/>
      <c r="O197" s="181"/>
      <c r="P197" s="176"/>
      <c r="Q197" s="182"/>
      <c r="R197" s="182"/>
    </row>
    <row r="198" spans="1:18" ht="12">
      <c r="A198" s="192">
        <v>11</v>
      </c>
      <c r="B198" s="187" t="s">
        <v>5</v>
      </c>
      <c r="C198" s="184"/>
      <c r="D198" s="184"/>
      <c r="E198" s="184"/>
      <c r="F198" s="184"/>
      <c r="G198" s="184"/>
      <c r="H198" s="184"/>
      <c r="I198" s="184"/>
      <c r="J198" s="184"/>
      <c r="K198" s="184"/>
      <c r="L198" s="193"/>
      <c r="M198" s="175"/>
      <c r="N198" s="180"/>
      <c r="O198" s="181"/>
      <c r="P198" s="176"/>
      <c r="Q198" s="182"/>
      <c r="R198" s="182"/>
    </row>
    <row r="199" spans="1:18" ht="12">
      <c r="A199" s="191" t="s">
        <v>1</v>
      </c>
      <c r="B199" s="185" t="s">
        <v>695</v>
      </c>
      <c r="C199" s="184" t="s">
        <v>93</v>
      </c>
      <c r="D199" s="184">
        <v>1530.66</v>
      </c>
      <c r="E199" s="184">
        <v>13.650031779999997</v>
      </c>
      <c r="F199" s="184">
        <v>20893.557644374796</v>
      </c>
      <c r="G199" s="184"/>
      <c r="H199" s="184"/>
      <c r="I199" s="184"/>
      <c r="J199" s="184"/>
      <c r="K199" s="184"/>
      <c r="L199" s="193"/>
      <c r="M199" s="175"/>
      <c r="N199" s="180"/>
      <c r="O199" s="181"/>
      <c r="P199" s="176"/>
      <c r="Q199" s="182"/>
      <c r="R199" s="182"/>
    </row>
    <row r="200" spans="1:18" ht="12">
      <c r="A200" s="191" t="s">
        <v>660</v>
      </c>
      <c r="B200" s="185" t="s">
        <v>511</v>
      </c>
      <c r="C200" s="184" t="s">
        <v>93</v>
      </c>
      <c r="D200" s="184">
        <v>2050.08</v>
      </c>
      <c r="E200" s="184">
        <v>8.55560629</v>
      </c>
      <c r="F200" s="184">
        <v>17539.6773430032</v>
      </c>
      <c r="G200" s="184"/>
      <c r="H200" s="184"/>
      <c r="I200" s="184"/>
      <c r="J200" s="184"/>
      <c r="K200" s="184"/>
      <c r="L200" s="193"/>
      <c r="M200" s="175"/>
      <c r="N200" s="180"/>
      <c r="O200" s="181"/>
      <c r="P200" s="176"/>
      <c r="Q200" s="182"/>
      <c r="R200" s="182"/>
    </row>
    <row r="201" spans="1:18" ht="12">
      <c r="A201" s="191" t="s">
        <v>34</v>
      </c>
      <c r="B201" s="185" t="s">
        <v>564</v>
      </c>
      <c r="C201" s="184" t="s">
        <v>93</v>
      </c>
      <c r="D201" s="184">
        <v>704.15</v>
      </c>
      <c r="E201" s="184">
        <v>7.54970062</v>
      </c>
      <c r="F201" s="184">
        <v>5316.121691573</v>
      </c>
      <c r="G201" s="184"/>
      <c r="H201" s="184"/>
      <c r="I201" s="184"/>
      <c r="J201" s="184"/>
      <c r="K201" s="184"/>
      <c r="L201" s="193"/>
      <c r="M201" s="175"/>
      <c r="N201" s="180"/>
      <c r="O201" s="181"/>
      <c r="P201" s="176"/>
      <c r="Q201" s="182"/>
      <c r="R201" s="182"/>
    </row>
    <row r="202" spans="1:18" ht="12">
      <c r="A202" s="191" t="s">
        <v>3</v>
      </c>
      <c r="B202" s="185" t="s">
        <v>11</v>
      </c>
      <c r="C202" s="184" t="s">
        <v>93</v>
      </c>
      <c r="D202" s="184">
        <v>78.12</v>
      </c>
      <c r="E202" s="184">
        <v>21.77299047</v>
      </c>
      <c r="F202" s="184">
        <v>1700.9060155164002</v>
      </c>
      <c r="G202" s="184"/>
      <c r="H202" s="184"/>
      <c r="I202" s="184"/>
      <c r="J202" s="184"/>
      <c r="K202" s="184"/>
      <c r="L202" s="193"/>
      <c r="M202" s="175"/>
      <c r="N202" s="180"/>
      <c r="O202" s="181"/>
      <c r="P202" s="176"/>
      <c r="Q202" s="182"/>
      <c r="R202" s="182"/>
    </row>
    <row r="203" spans="1:18" ht="12">
      <c r="A203" s="191" t="s">
        <v>274</v>
      </c>
      <c r="B203" s="185" t="s">
        <v>402</v>
      </c>
      <c r="C203" s="184" t="s">
        <v>93</v>
      </c>
      <c r="D203" s="184">
        <v>10.36</v>
      </c>
      <c r="E203" s="184">
        <v>21.881152369999995</v>
      </c>
      <c r="F203" s="184">
        <v>226.68873855319993</v>
      </c>
      <c r="G203" s="184"/>
      <c r="H203" s="184"/>
      <c r="I203" s="184"/>
      <c r="J203" s="184"/>
      <c r="K203" s="184"/>
      <c r="L203" s="193"/>
      <c r="M203" s="175"/>
      <c r="N203" s="180"/>
      <c r="O203" s="181"/>
      <c r="P203" s="176"/>
      <c r="Q203" s="182"/>
      <c r="R203" s="182"/>
    </row>
    <row r="204" spans="1:18" ht="12">
      <c r="A204" s="191" t="s">
        <v>275</v>
      </c>
      <c r="B204" s="185" t="s">
        <v>699</v>
      </c>
      <c r="C204" s="184" t="s">
        <v>93</v>
      </c>
      <c r="D204" s="184">
        <v>109.17</v>
      </c>
      <c r="E204" s="184">
        <v>45.038615160000006</v>
      </c>
      <c r="F204" s="184">
        <v>4916.865617017201</v>
      </c>
      <c r="G204" s="184"/>
      <c r="H204" s="184"/>
      <c r="I204" s="184"/>
      <c r="J204" s="184"/>
      <c r="K204" s="184"/>
      <c r="L204" s="193"/>
      <c r="M204" s="175"/>
      <c r="N204" s="180"/>
      <c r="O204" s="181"/>
      <c r="P204" s="176"/>
      <c r="Q204" s="182"/>
      <c r="R204" s="182"/>
    </row>
    <row r="205" spans="1:18" ht="12">
      <c r="A205" s="191"/>
      <c r="B205" s="185"/>
      <c r="C205" s="184"/>
      <c r="D205" s="184"/>
      <c r="E205" s="184"/>
      <c r="F205" s="186">
        <v>50593.8170500378</v>
      </c>
      <c r="G205" s="184"/>
      <c r="H205" s="184"/>
      <c r="I205" s="184"/>
      <c r="J205" s="184"/>
      <c r="K205" s="184"/>
      <c r="L205" s="193"/>
      <c r="M205" s="175"/>
      <c r="N205" s="180"/>
      <c r="O205" s="181"/>
      <c r="P205" s="176"/>
      <c r="Q205" s="182"/>
      <c r="R205" s="182"/>
    </row>
    <row r="206" spans="1:18" ht="12">
      <c r="A206" s="191"/>
      <c r="B206" s="185"/>
      <c r="C206" s="184"/>
      <c r="D206" s="184"/>
      <c r="E206" s="184"/>
      <c r="F206" s="184"/>
      <c r="G206" s="184"/>
      <c r="H206" s="184"/>
      <c r="I206" s="184"/>
      <c r="J206" s="184"/>
      <c r="K206" s="184"/>
      <c r="L206" s="193"/>
      <c r="M206" s="175"/>
      <c r="N206" s="180"/>
      <c r="O206" s="181"/>
      <c r="P206" s="176"/>
      <c r="Q206" s="182"/>
      <c r="R206" s="182"/>
    </row>
    <row r="207" spans="1:18" ht="12">
      <c r="A207" s="192">
        <v>12</v>
      </c>
      <c r="B207" s="187" t="s">
        <v>53</v>
      </c>
      <c r="C207" s="184"/>
      <c r="D207" s="184"/>
      <c r="E207" s="184"/>
      <c r="F207" s="184"/>
      <c r="G207" s="184"/>
      <c r="H207" s="184"/>
      <c r="I207" s="184"/>
      <c r="J207" s="184"/>
      <c r="K207" s="184"/>
      <c r="L207" s="193"/>
      <c r="M207" s="175"/>
      <c r="N207" s="180"/>
      <c r="O207" s="181"/>
      <c r="P207" s="176"/>
      <c r="Q207" s="182"/>
      <c r="R207" s="182"/>
    </row>
    <row r="208" spans="1:18" ht="12">
      <c r="A208" s="191"/>
      <c r="B208" s="185" t="s">
        <v>20</v>
      </c>
      <c r="C208" s="184"/>
      <c r="D208" s="184"/>
      <c r="E208" s="184"/>
      <c r="F208" s="184"/>
      <c r="G208" s="184"/>
      <c r="H208" s="184"/>
      <c r="I208" s="184"/>
      <c r="J208" s="184"/>
      <c r="K208" s="184"/>
      <c r="L208" s="193"/>
      <c r="M208" s="175"/>
      <c r="N208" s="180"/>
      <c r="O208" s="181"/>
      <c r="P208" s="176"/>
      <c r="Q208" s="182"/>
      <c r="R208" s="182"/>
    </row>
    <row r="209" spans="1:18" ht="12">
      <c r="A209" s="191" t="s">
        <v>6</v>
      </c>
      <c r="B209" s="185" t="s">
        <v>731</v>
      </c>
      <c r="C209" s="184" t="s">
        <v>105</v>
      </c>
      <c r="D209" s="184">
        <v>24.14</v>
      </c>
      <c r="E209" s="184">
        <v>4.80238836</v>
      </c>
      <c r="F209" s="184">
        <v>115.92965501040001</v>
      </c>
      <c r="G209" s="184"/>
      <c r="H209" s="184"/>
      <c r="I209" s="184"/>
      <c r="J209" s="184"/>
      <c r="K209" s="184"/>
      <c r="L209" s="193"/>
      <c r="M209" s="175"/>
      <c r="N209" s="180"/>
      <c r="O209" s="181"/>
      <c r="P209" s="176"/>
      <c r="Q209" s="182"/>
      <c r="R209" s="182"/>
    </row>
    <row r="210" spans="1:18" ht="12">
      <c r="A210" s="191" t="s">
        <v>7</v>
      </c>
      <c r="B210" s="185" t="s">
        <v>732</v>
      </c>
      <c r="C210" s="184" t="s">
        <v>105</v>
      </c>
      <c r="D210" s="184">
        <v>164.46</v>
      </c>
      <c r="E210" s="184">
        <v>3.20159224</v>
      </c>
      <c r="F210" s="184">
        <v>526.5338597904</v>
      </c>
      <c r="G210" s="184"/>
      <c r="H210" s="184"/>
      <c r="I210" s="184"/>
      <c r="J210" s="184"/>
      <c r="K210" s="184"/>
      <c r="L210" s="193"/>
      <c r="M210" s="175"/>
      <c r="N210" s="180"/>
      <c r="O210" s="181"/>
      <c r="P210" s="176"/>
      <c r="Q210" s="182"/>
      <c r="R210" s="182"/>
    </row>
    <row r="211" spans="1:18" ht="12">
      <c r="A211" s="191" t="s">
        <v>8</v>
      </c>
      <c r="B211" s="185" t="s">
        <v>968</v>
      </c>
      <c r="C211" s="184" t="s">
        <v>105</v>
      </c>
      <c r="D211" s="184">
        <v>2.71</v>
      </c>
      <c r="E211" s="184">
        <v>6.44644924</v>
      </c>
      <c r="F211" s="184">
        <v>17.469877440399998</v>
      </c>
      <c r="G211" s="184"/>
      <c r="H211" s="184"/>
      <c r="I211" s="184"/>
      <c r="J211" s="184"/>
      <c r="K211" s="184"/>
      <c r="L211" s="193"/>
      <c r="M211" s="175"/>
      <c r="N211" s="180"/>
      <c r="O211" s="181"/>
      <c r="P211" s="176"/>
      <c r="Q211" s="182"/>
      <c r="R211" s="182"/>
    </row>
    <row r="212" spans="1:18" ht="12">
      <c r="A212" s="191" t="s">
        <v>9</v>
      </c>
      <c r="B212" s="185" t="s">
        <v>733</v>
      </c>
      <c r="C212" s="184" t="s">
        <v>105</v>
      </c>
      <c r="D212" s="184">
        <v>64.93</v>
      </c>
      <c r="E212" s="184">
        <v>11.45434521</v>
      </c>
      <c r="F212" s="184">
        <v>743.7306344853</v>
      </c>
      <c r="G212" s="184"/>
      <c r="H212" s="184"/>
      <c r="I212" s="184"/>
      <c r="J212" s="184"/>
      <c r="K212" s="184"/>
      <c r="L212" s="193"/>
      <c r="M212" s="175"/>
      <c r="N212" s="180"/>
      <c r="O212" s="181"/>
      <c r="P212" s="176"/>
      <c r="Q212" s="182"/>
      <c r="R212" s="182"/>
    </row>
    <row r="213" spans="1:18" ht="12">
      <c r="A213" s="191" t="s">
        <v>10</v>
      </c>
      <c r="B213" s="185" t="s">
        <v>734</v>
      </c>
      <c r="C213" s="184" t="s">
        <v>105</v>
      </c>
      <c r="D213" s="184">
        <v>19.39</v>
      </c>
      <c r="E213" s="184">
        <v>17.54386018</v>
      </c>
      <c r="F213" s="184">
        <v>340.1754488902</v>
      </c>
      <c r="G213" s="184"/>
      <c r="H213" s="184"/>
      <c r="I213" s="184"/>
      <c r="J213" s="184"/>
      <c r="K213" s="184"/>
      <c r="L213" s="193"/>
      <c r="M213" s="175"/>
      <c r="N213" s="180"/>
      <c r="O213" s="181"/>
      <c r="P213" s="176"/>
      <c r="Q213" s="182"/>
      <c r="R213" s="182"/>
    </row>
    <row r="214" spans="1:18" ht="12">
      <c r="A214" s="191" t="s">
        <v>12</v>
      </c>
      <c r="B214" s="185" t="s">
        <v>735</v>
      </c>
      <c r="C214" s="184" t="s">
        <v>105</v>
      </c>
      <c r="D214" s="184">
        <v>179.81</v>
      </c>
      <c r="E214" s="184">
        <v>24.455405589999998</v>
      </c>
      <c r="F214" s="184">
        <v>4397.3264791379</v>
      </c>
      <c r="G214" s="184"/>
      <c r="H214" s="184"/>
      <c r="I214" s="184"/>
      <c r="J214" s="184"/>
      <c r="K214" s="184"/>
      <c r="L214" s="193"/>
      <c r="M214" s="175"/>
      <c r="N214" s="180"/>
      <c r="O214" s="181"/>
      <c r="P214" s="176"/>
      <c r="Q214" s="182"/>
      <c r="R214" s="182"/>
    </row>
    <row r="215" spans="1:18" ht="24">
      <c r="A215" s="191" t="s">
        <v>854</v>
      </c>
      <c r="B215" s="185" t="s">
        <v>853</v>
      </c>
      <c r="C215" s="184" t="s">
        <v>88</v>
      </c>
      <c r="D215" s="184">
        <v>8</v>
      </c>
      <c r="E215" s="184">
        <v>137.53867204</v>
      </c>
      <c r="F215" s="184">
        <v>1100.30937632</v>
      </c>
      <c r="G215" s="184"/>
      <c r="H215" s="184"/>
      <c r="I215" s="184"/>
      <c r="J215" s="184"/>
      <c r="K215" s="184"/>
      <c r="L215" s="193"/>
      <c r="M215" s="175"/>
      <c r="N215" s="180"/>
      <c r="O215" s="181"/>
      <c r="P215" s="176"/>
      <c r="Q215" s="182"/>
      <c r="R215" s="182"/>
    </row>
    <row r="216" spans="1:18" ht="24">
      <c r="A216" s="191" t="s">
        <v>855</v>
      </c>
      <c r="B216" s="185" t="s">
        <v>701</v>
      </c>
      <c r="C216" s="184" t="s">
        <v>88</v>
      </c>
      <c r="D216" s="184">
        <v>2</v>
      </c>
      <c r="E216" s="184">
        <v>12.31964041</v>
      </c>
      <c r="F216" s="184">
        <v>24.63928082</v>
      </c>
      <c r="G216" s="184"/>
      <c r="H216" s="184"/>
      <c r="I216" s="184"/>
      <c r="J216" s="184"/>
      <c r="K216" s="184"/>
      <c r="L216" s="193"/>
      <c r="M216" s="175"/>
      <c r="N216" s="180"/>
      <c r="O216" s="181"/>
      <c r="P216" s="176"/>
      <c r="Q216" s="182"/>
      <c r="R216" s="182"/>
    </row>
    <row r="217" spans="1:18" ht="24">
      <c r="A217" s="191" t="s">
        <v>276</v>
      </c>
      <c r="B217" s="185" t="s">
        <v>702</v>
      </c>
      <c r="C217" s="184" t="s">
        <v>88</v>
      </c>
      <c r="D217" s="184">
        <v>2</v>
      </c>
      <c r="E217" s="184">
        <v>2.36874561</v>
      </c>
      <c r="F217" s="184">
        <v>4.73749122</v>
      </c>
      <c r="G217" s="184"/>
      <c r="H217" s="184"/>
      <c r="I217" s="184"/>
      <c r="J217" s="184"/>
      <c r="K217" s="184"/>
      <c r="L217" s="193"/>
      <c r="M217" s="175"/>
      <c r="N217" s="180"/>
      <c r="O217" s="181"/>
      <c r="P217" s="176"/>
      <c r="Q217" s="182"/>
      <c r="R217" s="182"/>
    </row>
    <row r="218" spans="1:18" ht="24">
      <c r="A218" s="191" t="s">
        <v>856</v>
      </c>
      <c r="B218" s="185" t="s">
        <v>703</v>
      </c>
      <c r="C218" s="184" t="s">
        <v>88</v>
      </c>
      <c r="D218" s="184">
        <v>62</v>
      </c>
      <c r="E218" s="184">
        <v>2.36874561</v>
      </c>
      <c r="F218" s="184">
        <v>146.86222782</v>
      </c>
      <c r="G218" s="184"/>
      <c r="H218" s="184"/>
      <c r="I218" s="184"/>
      <c r="J218" s="184"/>
      <c r="K218" s="184"/>
      <c r="L218" s="193"/>
      <c r="M218" s="175"/>
      <c r="N218" s="180"/>
      <c r="O218" s="181"/>
      <c r="P218" s="176"/>
      <c r="Q218" s="182"/>
      <c r="R218" s="182"/>
    </row>
    <row r="219" spans="1:18" ht="24">
      <c r="A219" s="191" t="s">
        <v>277</v>
      </c>
      <c r="B219" s="185" t="s">
        <v>970</v>
      </c>
      <c r="C219" s="184" t="s">
        <v>88</v>
      </c>
      <c r="D219" s="184">
        <v>2</v>
      </c>
      <c r="E219" s="184">
        <v>3.2340408099999998</v>
      </c>
      <c r="F219" s="184">
        <v>6.4680816199999995</v>
      </c>
      <c r="G219" s="184"/>
      <c r="H219" s="184"/>
      <c r="I219" s="184"/>
      <c r="J219" s="184"/>
      <c r="K219" s="184"/>
      <c r="L219" s="193"/>
      <c r="M219" s="175"/>
      <c r="N219" s="180"/>
      <c r="O219" s="181"/>
      <c r="P219" s="176"/>
      <c r="Q219" s="182"/>
      <c r="R219" s="182"/>
    </row>
    <row r="220" spans="1:18" ht="24">
      <c r="A220" s="191" t="s">
        <v>278</v>
      </c>
      <c r="B220" s="185" t="s">
        <v>704</v>
      </c>
      <c r="C220" s="184" t="s">
        <v>88</v>
      </c>
      <c r="D220" s="184">
        <v>21</v>
      </c>
      <c r="E220" s="184">
        <v>6.64114066</v>
      </c>
      <c r="F220" s="184">
        <v>139.46395386</v>
      </c>
      <c r="G220" s="184"/>
      <c r="H220" s="184"/>
      <c r="I220" s="184"/>
      <c r="J220" s="184"/>
      <c r="K220" s="184"/>
      <c r="L220" s="193"/>
      <c r="M220" s="175"/>
      <c r="N220" s="180"/>
      <c r="O220" s="181"/>
      <c r="P220" s="176"/>
      <c r="Q220" s="182"/>
      <c r="R220" s="182"/>
    </row>
    <row r="221" spans="1:18" ht="24">
      <c r="A221" s="191" t="s">
        <v>857</v>
      </c>
      <c r="B221" s="185" t="s">
        <v>705</v>
      </c>
      <c r="C221" s="184" t="s">
        <v>88</v>
      </c>
      <c r="D221" s="184">
        <v>8</v>
      </c>
      <c r="E221" s="184">
        <v>11.724749959999999</v>
      </c>
      <c r="F221" s="184">
        <v>93.79799967999999</v>
      </c>
      <c r="G221" s="184"/>
      <c r="H221" s="184"/>
      <c r="I221" s="184"/>
      <c r="J221" s="184"/>
      <c r="K221" s="184"/>
      <c r="L221" s="193"/>
      <c r="M221" s="175"/>
      <c r="N221" s="180"/>
      <c r="O221" s="181"/>
      <c r="P221" s="176"/>
      <c r="Q221" s="182"/>
      <c r="R221" s="182"/>
    </row>
    <row r="222" spans="1:18" ht="24">
      <c r="A222" s="191" t="s">
        <v>279</v>
      </c>
      <c r="B222" s="185" t="s">
        <v>706</v>
      </c>
      <c r="C222" s="184" t="s">
        <v>88</v>
      </c>
      <c r="D222" s="184">
        <v>12</v>
      </c>
      <c r="E222" s="184">
        <v>20.377701959999996</v>
      </c>
      <c r="F222" s="184">
        <v>244.53242351999995</v>
      </c>
      <c r="G222" s="184"/>
      <c r="H222" s="184"/>
      <c r="I222" s="184"/>
      <c r="J222" s="184"/>
      <c r="K222" s="184"/>
      <c r="L222" s="193"/>
      <c r="M222" s="175"/>
      <c r="N222" s="180"/>
      <c r="O222" s="181"/>
      <c r="P222" s="176"/>
      <c r="Q222" s="182"/>
      <c r="R222" s="182"/>
    </row>
    <row r="223" spans="1:18" ht="12">
      <c r="A223" s="191" t="s">
        <v>280</v>
      </c>
      <c r="B223" s="185" t="s">
        <v>707</v>
      </c>
      <c r="C223" s="184" t="s">
        <v>88</v>
      </c>
      <c r="D223" s="184">
        <v>16</v>
      </c>
      <c r="E223" s="184">
        <v>11.64903663</v>
      </c>
      <c r="F223" s="184">
        <v>186.38458608</v>
      </c>
      <c r="G223" s="184"/>
      <c r="H223" s="184"/>
      <c r="I223" s="184"/>
      <c r="J223" s="184"/>
      <c r="K223" s="184"/>
      <c r="L223" s="193"/>
      <c r="M223" s="175"/>
      <c r="N223" s="180"/>
      <c r="O223" s="181"/>
      <c r="P223" s="176"/>
      <c r="Q223" s="182"/>
      <c r="R223" s="182"/>
    </row>
    <row r="224" spans="1:18" ht="12">
      <c r="A224" s="191" t="s">
        <v>281</v>
      </c>
      <c r="B224" s="185" t="s">
        <v>708</v>
      </c>
      <c r="C224" s="184" t="s">
        <v>88</v>
      </c>
      <c r="D224" s="184">
        <v>6</v>
      </c>
      <c r="E224" s="184">
        <v>28.28433685</v>
      </c>
      <c r="F224" s="184">
        <v>169.7060211</v>
      </c>
      <c r="G224" s="184"/>
      <c r="H224" s="184"/>
      <c r="I224" s="184"/>
      <c r="J224" s="184"/>
      <c r="K224" s="184"/>
      <c r="L224" s="193"/>
      <c r="M224" s="175"/>
      <c r="N224" s="180"/>
      <c r="O224" s="181"/>
      <c r="P224" s="176"/>
      <c r="Q224" s="182"/>
      <c r="R224" s="182"/>
    </row>
    <row r="225" spans="1:18" ht="12">
      <c r="A225" s="191" t="s">
        <v>858</v>
      </c>
      <c r="B225" s="185" t="s">
        <v>709</v>
      </c>
      <c r="C225" s="184" t="s">
        <v>88</v>
      </c>
      <c r="D225" s="184">
        <v>24</v>
      </c>
      <c r="E225" s="184">
        <v>8.458260580000001</v>
      </c>
      <c r="F225" s="184">
        <v>202.99825392000002</v>
      </c>
      <c r="G225" s="184"/>
      <c r="H225" s="184"/>
      <c r="I225" s="184"/>
      <c r="J225" s="184"/>
      <c r="K225" s="184"/>
      <c r="L225" s="193"/>
      <c r="M225" s="175"/>
      <c r="N225" s="180"/>
      <c r="O225" s="181"/>
      <c r="P225" s="176"/>
      <c r="Q225" s="182"/>
      <c r="R225" s="182"/>
    </row>
    <row r="226" spans="1:18" ht="12">
      <c r="A226" s="191" t="s">
        <v>859</v>
      </c>
      <c r="B226" s="185" t="s">
        <v>710</v>
      </c>
      <c r="C226" s="184" t="s">
        <v>88</v>
      </c>
      <c r="D226" s="184">
        <v>7</v>
      </c>
      <c r="E226" s="184">
        <v>11.519242349999999</v>
      </c>
      <c r="F226" s="184">
        <v>80.63469644999999</v>
      </c>
      <c r="G226" s="184"/>
      <c r="H226" s="184"/>
      <c r="I226" s="184"/>
      <c r="J226" s="184"/>
      <c r="K226" s="184"/>
      <c r="L226" s="193"/>
      <c r="M226" s="175"/>
      <c r="N226" s="180"/>
      <c r="O226" s="181"/>
      <c r="P226" s="176"/>
      <c r="Q226" s="182"/>
      <c r="R226" s="182"/>
    </row>
    <row r="227" spans="1:18" ht="12">
      <c r="A227" s="191" t="s">
        <v>860</v>
      </c>
      <c r="B227" s="185" t="s">
        <v>966</v>
      </c>
      <c r="C227" s="184" t="s">
        <v>88</v>
      </c>
      <c r="D227" s="184">
        <v>1</v>
      </c>
      <c r="E227" s="184">
        <v>11.519242349999999</v>
      </c>
      <c r="F227" s="184">
        <v>11.519242349999999</v>
      </c>
      <c r="G227" s="184"/>
      <c r="H227" s="184"/>
      <c r="I227" s="184"/>
      <c r="J227" s="184"/>
      <c r="K227" s="184"/>
      <c r="L227" s="193"/>
      <c r="M227" s="175"/>
      <c r="N227" s="180"/>
      <c r="O227" s="181"/>
      <c r="P227" s="176"/>
      <c r="Q227" s="182"/>
      <c r="R227" s="182"/>
    </row>
    <row r="228" spans="1:18" ht="12">
      <c r="A228" s="191" t="s">
        <v>282</v>
      </c>
      <c r="B228" s="185" t="s">
        <v>711</v>
      </c>
      <c r="C228" s="184" t="s">
        <v>88</v>
      </c>
      <c r="D228" s="184">
        <v>8</v>
      </c>
      <c r="E228" s="184">
        <v>26.52129788</v>
      </c>
      <c r="F228" s="184">
        <v>212.17038304</v>
      </c>
      <c r="G228" s="184"/>
      <c r="H228" s="184"/>
      <c r="I228" s="184"/>
      <c r="J228" s="184"/>
      <c r="K228" s="184"/>
      <c r="L228" s="193"/>
      <c r="M228" s="175"/>
      <c r="N228" s="180"/>
      <c r="O228" s="181"/>
      <c r="P228" s="176"/>
      <c r="Q228" s="182"/>
      <c r="R228" s="182"/>
    </row>
    <row r="229" spans="1:18" ht="12">
      <c r="A229" s="191" t="s">
        <v>283</v>
      </c>
      <c r="B229" s="185" t="s">
        <v>971</v>
      </c>
      <c r="C229" s="184" t="s">
        <v>88</v>
      </c>
      <c r="D229" s="184">
        <v>30</v>
      </c>
      <c r="E229" s="184">
        <v>5.50544071</v>
      </c>
      <c r="F229" s="184">
        <v>165.1632213</v>
      </c>
      <c r="G229" s="184"/>
      <c r="H229" s="184"/>
      <c r="I229" s="184"/>
      <c r="J229" s="184"/>
      <c r="K229" s="184"/>
      <c r="L229" s="193"/>
      <c r="M229" s="175"/>
      <c r="N229" s="180"/>
      <c r="O229" s="181"/>
      <c r="P229" s="176"/>
      <c r="Q229" s="182"/>
      <c r="R229" s="182"/>
    </row>
    <row r="230" spans="1:18" ht="12">
      <c r="A230" s="191" t="s">
        <v>861</v>
      </c>
      <c r="B230" s="185" t="s">
        <v>852</v>
      </c>
      <c r="C230" s="184" t="s">
        <v>88</v>
      </c>
      <c r="D230" s="184">
        <v>1</v>
      </c>
      <c r="E230" s="184">
        <v>4.618513129999999</v>
      </c>
      <c r="F230" s="184">
        <v>4.618513129999999</v>
      </c>
      <c r="G230" s="184"/>
      <c r="H230" s="184"/>
      <c r="I230" s="184"/>
      <c r="J230" s="184"/>
      <c r="K230" s="184"/>
      <c r="L230" s="193"/>
      <c r="M230" s="175"/>
      <c r="N230" s="180"/>
      <c r="O230" s="181"/>
      <c r="P230" s="176"/>
      <c r="Q230" s="182"/>
      <c r="R230" s="182"/>
    </row>
    <row r="231" spans="1:18" ht="12">
      <c r="A231" s="191" t="s">
        <v>284</v>
      </c>
      <c r="B231" s="185" t="s">
        <v>712</v>
      </c>
      <c r="C231" s="184" t="s">
        <v>88</v>
      </c>
      <c r="D231" s="184">
        <v>5</v>
      </c>
      <c r="E231" s="184">
        <v>3.26648938</v>
      </c>
      <c r="F231" s="184">
        <v>16.3324469</v>
      </c>
      <c r="G231" s="184"/>
      <c r="H231" s="184"/>
      <c r="I231" s="184"/>
      <c r="J231" s="184"/>
      <c r="K231" s="184"/>
      <c r="L231" s="193"/>
      <c r="M231" s="175"/>
      <c r="N231" s="180"/>
      <c r="O231" s="181"/>
      <c r="P231" s="176"/>
      <c r="Q231" s="182"/>
      <c r="R231" s="182"/>
    </row>
    <row r="232" spans="1:18" ht="12">
      <c r="A232" s="191" t="s">
        <v>862</v>
      </c>
      <c r="B232" s="185" t="s">
        <v>713</v>
      </c>
      <c r="C232" s="184" t="s">
        <v>88</v>
      </c>
      <c r="D232" s="184">
        <v>3</v>
      </c>
      <c r="E232" s="184">
        <v>9.237026259999999</v>
      </c>
      <c r="F232" s="184">
        <v>27.711078779999994</v>
      </c>
      <c r="G232" s="184"/>
      <c r="H232" s="184"/>
      <c r="I232" s="184"/>
      <c r="J232" s="184"/>
      <c r="K232" s="184"/>
      <c r="L232" s="193"/>
      <c r="M232" s="175"/>
      <c r="N232" s="180"/>
      <c r="O232" s="181"/>
      <c r="P232" s="176"/>
      <c r="Q232" s="182"/>
      <c r="R232" s="182"/>
    </row>
    <row r="233" spans="1:18" ht="12">
      <c r="A233" s="191" t="s">
        <v>285</v>
      </c>
      <c r="B233" s="185" t="s">
        <v>714</v>
      </c>
      <c r="C233" s="184" t="s">
        <v>88</v>
      </c>
      <c r="D233" s="184">
        <v>14</v>
      </c>
      <c r="E233" s="184">
        <v>49.01897308</v>
      </c>
      <c r="F233" s="184">
        <v>686.26562312</v>
      </c>
      <c r="G233" s="184"/>
      <c r="H233" s="184"/>
      <c r="I233" s="184"/>
      <c r="J233" s="184"/>
      <c r="K233" s="184"/>
      <c r="L233" s="193"/>
      <c r="M233" s="175"/>
      <c r="N233" s="180"/>
      <c r="O233" s="181"/>
      <c r="P233" s="176"/>
      <c r="Q233" s="182"/>
      <c r="R233" s="182"/>
    </row>
    <row r="234" spans="1:18" ht="12">
      <c r="A234" s="191" t="s">
        <v>501</v>
      </c>
      <c r="B234" s="185" t="s">
        <v>715</v>
      </c>
      <c r="C234" s="184" t="s">
        <v>88</v>
      </c>
      <c r="D234" s="184">
        <v>6</v>
      </c>
      <c r="E234" s="184">
        <v>4.45627028</v>
      </c>
      <c r="F234" s="184">
        <v>26.73762168</v>
      </c>
      <c r="G234" s="184"/>
      <c r="H234" s="184"/>
      <c r="I234" s="184"/>
      <c r="J234" s="184"/>
      <c r="K234" s="184"/>
      <c r="L234" s="193"/>
      <c r="M234" s="175"/>
      <c r="N234" s="180"/>
      <c r="O234" s="181"/>
      <c r="P234" s="176"/>
      <c r="Q234" s="182"/>
      <c r="R234" s="182"/>
    </row>
    <row r="235" spans="1:18" ht="12">
      <c r="A235" s="191" t="s">
        <v>863</v>
      </c>
      <c r="B235" s="185" t="s">
        <v>716</v>
      </c>
      <c r="C235" s="184" t="s">
        <v>88</v>
      </c>
      <c r="D235" s="184">
        <v>68</v>
      </c>
      <c r="E235" s="184">
        <v>5.256668339999999</v>
      </c>
      <c r="F235" s="184">
        <v>357.45344711999996</v>
      </c>
      <c r="G235" s="184"/>
      <c r="H235" s="184"/>
      <c r="I235" s="184"/>
      <c r="J235" s="184"/>
      <c r="K235" s="184"/>
      <c r="L235" s="193"/>
      <c r="M235" s="175"/>
      <c r="N235" s="180"/>
      <c r="O235" s="181"/>
      <c r="P235" s="176"/>
      <c r="Q235" s="182"/>
      <c r="R235" s="182"/>
    </row>
    <row r="236" spans="1:18" ht="12">
      <c r="A236" s="191" t="s">
        <v>502</v>
      </c>
      <c r="B236" s="185" t="s">
        <v>717</v>
      </c>
      <c r="C236" s="184" t="s">
        <v>88</v>
      </c>
      <c r="D236" s="184">
        <v>12</v>
      </c>
      <c r="E236" s="184">
        <v>7.960715840000001</v>
      </c>
      <c r="F236" s="184">
        <v>95.52859008000001</v>
      </c>
      <c r="G236" s="184"/>
      <c r="H236" s="184"/>
      <c r="I236" s="184"/>
      <c r="J236" s="184"/>
      <c r="K236" s="184"/>
      <c r="L236" s="193"/>
      <c r="M236" s="175"/>
      <c r="N236" s="180"/>
      <c r="O236" s="181"/>
      <c r="P236" s="176"/>
      <c r="Q236" s="182"/>
      <c r="R236" s="182"/>
    </row>
    <row r="237" spans="1:18" ht="12">
      <c r="A237" s="191" t="s">
        <v>864</v>
      </c>
      <c r="B237" s="185" t="s">
        <v>718</v>
      </c>
      <c r="C237" s="184" t="s">
        <v>88</v>
      </c>
      <c r="D237" s="184">
        <v>1</v>
      </c>
      <c r="E237" s="184">
        <v>22.86542566</v>
      </c>
      <c r="F237" s="184">
        <v>22.86542566</v>
      </c>
      <c r="G237" s="184"/>
      <c r="H237" s="184"/>
      <c r="I237" s="184"/>
      <c r="J237" s="184"/>
      <c r="K237" s="184"/>
      <c r="L237" s="193"/>
      <c r="M237" s="175"/>
      <c r="N237" s="180"/>
      <c r="O237" s="181"/>
      <c r="P237" s="176"/>
      <c r="Q237" s="182"/>
      <c r="R237" s="182"/>
    </row>
    <row r="238" spans="1:18" ht="12">
      <c r="A238" s="191" t="s">
        <v>503</v>
      </c>
      <c r="B238" s="185" t="s">
        <v>719</v>
      </c>
      <c r="C238" s="184" t="s">
        <v>88</v>
      </c>
      <c r="D238" s="184">
        <v>34</v>
      </c>
      <c r="E238" s="184">
        <v>72.0358254</v>
      </c>
      <c r="F238" s="184">
        <v>2449.2180636</v>
      </c>
      <c r="G238" s="184"/>
      <c r="H238" s="184"/>
      <c r="I238" s="184"/>
      <c r="J238" s="184"/>
      <c r="K238" s="184"/>
      <c r="L238" s="193"/>
      <c r="M238" s="175"/>
      <c r="N238" s="180"/>
      <c r="O238" s="181"/>
      <c r="P238" s="176"/>
      <c r="Q238" s="182"/>
      <c r="R238" s="182"/>
    </row>
    <row r="239" spans="1:18" ht="24">
      <c r="A239" s="191" t="s">
        <v>742</v>
      </c>
      <c r="B239" s="185" t="s">
        <v>727</v>
      </c>
      <c r="C239" s="184" t="s">
        <v>88</v>
      </c>
      <c r="D239" s="184">
        <v>7</v>
      </c>
      <c r="E239" s="184">
        <v>9.150496740000001</v>
      </c>
      <c r="F239" s="184">
        <v>64.05347718000002</v>
      </c>
      <c r="G239" s="184"/>
      <c r="H239" s="184"/>
      <c r="I239" s="184"/>
      <c r="J239" s="184"/>
      <c r="K239" s="184"/>
      <c r="L239" s="193"/>
      <c r="M239" s="175"/>
      <c r="N239" s="180"/>
      <c r="O239" s="181"/>
      <c r="P239" s="176"/>
      <c r="Q239" s="182"/>
      <c r="R239" s="182"/>
    </row>
    <row r="240" spans="1:18" ht="24">
      <c r="A240" s="191" t="s">
        <v>865</v>
      </c>
      <c r="B240" s="185" t="s">
        <v>728</v>
      </c>
      <c r="C240" s="184" t="s">
        <v>88</v>
      </c>
      <c r="D240" s="184">
        <v>55</v>
      </c>
      <c r="E240" s="184">
        <v>7.225214919999999</v>
      </c>
      <c r="F240" s="184">
        <v>397.38682059999996</v>
      </c>
      <c r="G240" s="184"/>
      <c r="H240" s="184"/>
      <c r="I240" s="184"/>
      <c r="J240" s="184"/>
      <c r="K240" s="184"/>
      <c r="L240" s="193"/>
      <c r="M240" s="175"/>
      <c r="N240" s="180"/>
      <c r="O240" s="181"/>
      <c r="P240" s="176"/>
      <c r="Q240" s="182"/>
      <c r="R240" s="182"/>
    </row>
    <row r="241" spans="1:18" ht="12">
      <c r="A241" s="191" t="s">
        <v>866</v>
      </c>
      <c r="B241" s="185" t="s">
        <v>969</v>
      </c>
      <c r="C241" s="184" t="s">
        <v>88</v>
      </c>
      <c r="D241" s="184">
        <v>1</v>
      </c>
      <c r="E241" s="184">
        <v>7.54970062</v>
      </c>
      <c r="F241" s="184">
        <v>7.54970062</v>
      </c>
      <c r="G241" s="184"/>
      <c r="H241" s="184"/>
      <c r="I241" s="184"/>
      <c r="J241" s="184"/>
      <c r="K241" s="184"/>
      <c r="L241" s="193"/>
      <c r="M241" s="175"/>
      <c r="N241" s="180"/>
      <c r="O241" s="181"/>
      <c r="P241" s="176"/>
      <c r="Q241" s="182"/>
      <c r="R241" s="182"/>
    </row>
    <row r="242" spans="1:18" ht="12">
      <c r="A242" s="191" t="s">
        <v>743</v>
      </c>
      <c r="B242" s="185" t="s">
        <v>700</v>
      </c>
      <c r="C242" s="184" t="s">
        <v>88</v>
      </c>
      <c r="D242" s="184">
        <v>10</v>
      </c>
      <c r="E242" s="184">
        <v>2.8446579699999996</v>
      </c>
      <c r="F242" s="184">
        <v>28.446579699999997</v>
      </c>
      <c r="G242" s="184"/>
      <c r="H242" s="184"/>
      <c r="I242" s="184"/>
      <c r="J242" s="184"/>
      <c r="K242" s="184"/>
      <c r="L242" s="193"/>
      <c r="M242" s="175"/>
      <c r="N242" s="180"/>
      <c r="O242" s="181"/>
      <c r="P242" s="176"/>
      <c r="Q242" s="182"/>
      <c r="R242" s="182"/>
    </row>
    <row r="243" spans="1:18" ht="24">
      <c r="A243" s="191" t="s">
        <v>744</v>
      </c>
      <c r="B243" s="185" t="s">
        <v>729</v>
      </c>
      <c r="C243" s="184" t="s">
        <v>88</v>
      </c>
      <c r="D243" s="184">
        <v>5</v>
      </c>
      <c r="E243" s="184">
        <v>7.21439873</v>
      </c>
      <c r="F243" s="184">
        <v>36.07199365</v>
      </c>
      <c r="G243" s="184"/>
      <c r="H243" s="184"/>
      <c r="I243" s="184"/>
      <c r="J243" s="184"/>
      <c r="K243" s="184"/>
      <c r="L243" s="193"/>
      <c r="M243" s="175"/>
      <c r="N243" s="180"/>
      <c r="O243" s="181"/>
      <c r="P243" s="176"/>
      <c r="Q243" s="182"/>
      <c r="R243" s="182"/>
    </row>
    <row r="244" spans="1:18" ht="12">
      <c r="A244" s="191" t="s">
        <v>867</v>
      </c>
      <c r="B244" s="185" t="s">
        <v>720</v>
      </c>
      <c r="C244" s="184" t="s">
        <v>88</v>
      </c>
      <c r="D244" s="184">
        <v>20</v>
      </c>
      <c r="E244" s="184">
        <v>7.3550092</v>
      </c>
      <c r="F244" s="184">
        <v>147.10018399999998</v>
      </c>
      <c r="G244" s="184"/>
      <c r="H244" s="184"/>
      <c r="I244" s="184"/>
      <c r="J244" s="184"/>
      <c r="K244" s="184"/>
      <c r="L244" s="193"/>
      <c r="M244" s="175"/>
      <c r="N244" s="180"/>
      <c r="O244" s="181"/>
      <c r="P244" s="176"/>
      <c r="Q244" s="182"/>
      <c r="R244" s="182"/>
    </row>
    <row r="245" spans="1:18" ht="12">
      <c r="A245" s="191" t="s">
        <v>745</v>
      </c>
      <c r="B245" s="185" t="s">
        <v>721</v>
      </c>
      <c r="C245" s="184" t="s">
        <v>88</v>
      </c>
      <c r="D245" s="184">
        <v>6</v>
      </c>
      <c r="E245" s="184">
        <v>13.40125941</v>
      </c>
      <c r="F245" s="184">
        <v>80.40755646</v>
      </c>
      <c r="G245" s="184"/>
      <c r="H245" s="184"/>
      <c r="I245" s="184"/>
      <c r="J245" s="184"/>
      <c r="K245" s="184"/>
      <c r="L245" s="193"/>
      <c r="M245" s="175"/>
      <c r="N245" s="180"/>
      <c r="O245" s="181"/>
      <c r="P245" s="176"/>
      <c r="Q245" s="182"/>
      <c r="R245" s="182"/>
    </row>
    <row r="246" spans="1:18" ht="12">
      <c r="A246" s="191" t="s">
        <v>746</v>
      </c>
      <c r="B246" s="185" t="s">
        <v>722</v>
      </c>
      <c r="C246" s="184" t="s">
        <v>88</v>
      </c>
      <c r="D246" s="184">
        <v>11</v>
      </c>
      <c r="E246" s="184">
        <v>35.76914033</v>
      </c>
      <c r="F246" s="184">
        <v>393.46054362999996</v>
      </c>
      <c r="G246" s="184"/>
      <c r="H246" s="184"/>
      <c r="I246" s="184"/>
      <c r="J246" s="184"/>
      <c r="K246" s="184"/>
      <c r="L246" s="193"/>
      <c r="M246" s="175"/>
      <c r="N246" s="180"/>
      <c r="O246" s="181"/>
      <c r="P246" s="176"/>
      <c r="Q246" s="182"/>
      <c r="R246" s="182"/>
    </row>
    <row r="247" spans="1:18" ht="12">
      <c r="A247" s="191" t="s">
        <v>747</v>
      </c>
      <c r="B247" s="185" t="s">
        <v>723</v>
      </c>
      <c r="C247" s="184" t="s">
        <v>88</v>
      </c>
      <c r="D247" s="184">
        <v>14</v>
      </c>
      <c r="E247" s="184">
        <v>31.9077605</v>
      </c>
      <c r="F247" s="184">
        <v>446.708647</v>
      </c>
      <c r="G247" s="184"/>
      <c r="H247" s="184"/>
      <c r="I247" s="184"/>
      <c r="J247" s="184"/>
      <c r="K247" s="184"/>
      <c r="L247" s="193"/>
      <c r="M247" s="175"/>
      <c r="N247" s="180"/>
      <c r="O247" s="181"/>
      <c r="P247" s="176"/>
      <c r="Q247" s="182"/>
      <c r="R247" s="182"/>
    </row>
    <row r="248" spans="1:18" ht="12">
      <c r="A248" s="191" t="s">
        <v>868</v>
      </c>
      <c r="B248" s="185" t="s">
        <v>724</v>
      </c>
      <c r="C248" s="184" t="s">
        <v>88</v>
      </c>
      <c r="D248" s="184">
        <v>11</v>
      </c>
      <c r="E248" s="184">
        <v>13.531053689999998</v>
      </c>
      <c r="F248" s="184">
        <v>148.84159058999998</v>
      </c>
      <c r="G248" s="184"/>
      <c r="H248" s="184"/>
      <c r="I248" s="184"/>
      <c r="J248" s="184"/>
      <c r="K248" s="184"/>
      <c r="L248" s="193"/>
      <c r="M248" s="175"/>
      <c r="N248" s="180"/>
      <c r="O248" s="181"/>
      <c r="P248" s="176"/>
      <c r="Q248" s="182"/>
      <c r="R248" s="182"/>
    </row>
    <row r="249" spans="1:18" ht="12">
      <c r="A249" s="191" t="s">
        <v>869</v>
      </c>
      <c r="B249" s="185" t="s">
        <v>725</v>
      </c>
      <c r="C249" s="184" t="s">
        <v>88</v>
      </c>
      <c r="D249" s="184">
        <v>13</v>
      </c>
      <c r="E249" s="184">
        <v>42.97272286999999</v>
      </c>
      <c r="F249" s="184">
        <v>558.6453973099999</v>
      </c>
      <c r="G249" s="184"/>
      <c r="H249" s="184"/>
      <c r="I249" s="184"/>
      <c r="J249" s="184"/>
      <c r="K249" s="184"/>
      <c r="L249" s="193"/>
      <c r="M249" s="175"/>
      <c r="N249" s="180"/>
      <c r="O249" s="181"/>
      <c r="P249" s="176"/>
      <c r="Q249" s="182"/>
      <c r="R249" s="182"/>
    </row>
    <row r="250" spans="1:18" ht="12">
      <c r="A250" s="191" t="s">
        <v>870</v>
      </c>
      <c r="B250" s="185" t="s">
        <v>726</v>
      </c>
      <c r="C250" s="184" t="s">
        <v>88</v>
      </c>
      <c r="D250" s="184">
        <v>3</v>
      </c>
      <c r="E250" s="184">
        <v>42.97272286999999</v>
      </c>
      <c r="F250" s="184">
        <v>128.91816860999998</v>
      </c>
      <c r="G250" s="184"/>
      <c r="H250" s="184"/>
      <c r="I250" s="184"/>
      <c r="J250" s="184"/>
      <c r="K250" s="184"/>
      <c r="L250" s="193"/>
      <c r="M250" s="175"/>
      <c r="N250" s="180"/>
      <c r="O250" s="181"/>
      <c r="P250" s="176"/>
      <c r="Q250" s="182"/>
      <c r="R250" s="182"/>
    </row>
    <row r="251" spans="1:18" ht="24">
      <c r="A251" s="191" t="s">
        <v>748</v>
      </c>
      <c r="B251" s="185" t="s">
        <v>730</v>
      </c>
      <c r="C251" s="184" t="s">
        <v>88</v>
      </c>
      <c r="D251" s="184">
        <v>11</v>
      </c>
      <c r="E251" s="184">
        <v>13.42289179</v>
      </c>
      <c r="F251" s="184">
        <v>147.65180969</v>
      </c>
      <c r="G251" s="184"/>
      <c r="H251" s="184"/>
      <c r="I251" s="184"/>
      <c r="J251" s="184"/>
      <c r="K251" s="184"/>
      <c r="L251" s="193"/>
      <c r="M251" s="175"/>
      <c r="N251" s="180"/>
      <c r="O251" s="181"/>
      <c r="P251" s="176"/>
      <c r="Q251" s="182"/>
      <c r="R251" s="182"/>
    </row>
    <row r="252" spans="1:18" ht="12">
      <c r="A252" s="191" t="s">
        <v>871</v>
      </c>
      <c r="B252" s="185" t="s">
        <v>975</v>
      </c>
      <c r="C252" s="184" t="s">
        <v>88</v>
      </c>
      <c r="D252" s="184">
        <v>1</v>
      </c>
      <c r="E252" s="184">
        <v>5.54870547</v>
      </c>
      <c r="F252" s="184">
        <v>5.54870547</v>
      </c>
      <c r="G252" s="184"/>
      <c r="H252" s="184"/>
      <c r="I252" s="184"/>
      <c r="J252" s="184"/>
      <c r="K252" s="184"/>
      <c r="L252" s="193"/>
      <c r="M252" s="175"/>
      <c r="N252" s="180"/>
      <c r="O252" s="181"/>
      <c r="P252" s="176"/>
      <c r="Q252" s="182"/>
      <c r="R252" s="182"/>
    </row>
    <row r="253" spans="1:18" ht="24">
      <c r="A253" s="191" t="s">
        <v>749</v>
      </c>
      <c r="B253" s="185" t="s">
        <v>976</v>
      </c>
      <c r="C253" s="184" t="s">
        <v>88</v>
      </c>
      <c r="D253" s="184">
        <v>1</v>
      </c>
      <c r="E253" s="184">
        <v>12.96861181</v>
      </c>
      <c r="F253" s="184">
        <v>12.96861181</v>
      </c>
      <c r="G253" s="184"/>
      <c r="H253" s="184"/>
      <c r="I253" s="184"/>
      <c r="J253" s="184"/>
      <c r="K253" s="184"/>
      <c r="L253" s="193"/>
      <c r="M253" s="175"/>
      <c r="N253" s="180"/>
      <c r="O253" s="181"/>
      <c r="P253" s="176"/>
      <c r="Q253" s="182"/>
      <c r="R253" s="182"/>
    </row>
    <row r="254" spans="1:18" ht="12">
      <c r="A254" s="191" t="s">
        <v>750</v>
      </c>
      <c r="B254" s="185" t="s">
        <v>977</v>
      </c>
      <c r="C254" s="184" t="s">
        <v>88</v>
      </c>
      <c r="D254" s="184">
        <v>14</v>
      </c>
      <c r="E254" s="184">
        <v>12.103316609999998</v>
      </c>
      <c r="F254" s="184">
        <v>169.44643254</v>
      </c>
      <c r="G254" s="184"/>
      <c r="H254" s="184"/>
      <c r="I254" s="184"/>
      <c r="J254" s="184"/>
      <c r="K254" s="184"/>
      <c r="L254" s="193"/>
      <c r="M254" s="175"/>
      <c r="N254" s="180"/>
      <c r="O254" s="181"/>
      <c r="P254" s="176"/>
      <c r="Q254" s="182"/>
      <c r="R254" s="182"/>
    </row>
    <row r="255" spans="1:18" ht="24">
      <c r="A255" s="191" t="s">
        <v>751</v>
      </c>
      <c r="B255" s="185" t="s">
        <v>978</v>
      </c>
      <c r="C255" s="184" t="s">
        <v>88</v>
      </c>
      <c r="D255" s="184">
        <v>14</v>
      </c>
      <c r="E255" s="184">
        <v>45.12514467999999</v>
      </c>
      <c r="F255" s="184">
        <v>631.7520255199998</v>
      </c>
      <c r="G255" s="184"/>
      <c r="H255" s="184"/>
      <c r="I255" s="184"/>
      <c r="J255" s="184"/>
      <c r="K255" s="184"/>
      <c r="L255" s="193"/>
      <c r="M255" s="175"/>
      <c r="N255" s="180"/>
      <c r="O255" s="181"/>
      <c r="P255" s="176"/>
      <c r="Q255" s="182"/>
      <c r="R255" s="182"/>
    </row>
    <row r="256" spans="1:18" ht="12">
      <c r="A256" s="191"/>
      <c r="B256" s="185" t="s">
        <v>947</v>
      </c>
      <c r="C256" s="184"/>
      <c r="D256" s="184"/>
      <c r="E256" s="184"/>
      <c r="F256" s="184"/>
      <c r="G256" s="184"/>
      <c r="H256" s="184"/>
      <c r="I256" s="184"/>
      <c r="J256" s="184"/>
      <c r="K256" s="184"/>
      <c r="L256" s="193"/>
      <c r="M256" s="175"/>
      <c r="N256" s="180"/>
      <c r="O256" s="181"/>
      <c r="P256" s="176"/>
      <c r="Q256" s="182"/>
      <c r="R256" s="182"/>
    </row>
    <row r="257" spans="1:18" ht="12">
      <c r="A257" s="191" t="s">
        <v>872</v>
      </c>
      <c r="B257" s="185" t="s">
        <v>736</v>
      </c>
      <c r="C257" s="184" t="s">
        <v>88</v>
      </c>
      <c r="D257" s="184">
        <v>1</v>
      </c>
      <c r="E257" s="184">
        <v>49.77610638</v>
      </c>
      <c r="F257" s="184">
        <v>49.77610638</v>
      </c>
      <c r="G257" s="184"/>
      <c r="H257" s="184"/>
      <c r="I257" s="184"/>
      <c r="J257" s="184"/>
      <c r="K257" s="184"/>
      <c r="L257" s="193"/>
      <c r="M257" s="175"/>
      <c r="N257" s="180"/>
      <c r="O257" s="181"/>
      <c r="P257" s="176"/>
      <c r="Q257" s="182"/>
      <c r="R257" s="182"/>
    </row>
    <row r="258" spans="1:18" ht="12">
      <c r="A258" s="191" t="s">
        <v>873</v>
      </c>
      <c r="B258" s="185" t="s">
        <v>737</v>
      </c>
      <c r="C258" s="184" t="s">
        <v>88</v>
      </c>
      <c r="D258" s="184">
        <v>4</v>
      </c>
      <c r="E258" s="184">
        <v>125.88963541</v>
      </c>
      <c r="F258" s="184">
        <v>503.55854164</v>
      </c>
      <c r="G258" s="184"/>
      <c r="H258" s="184"/>
      <c r="I258" s="184"/>
      <c r="J258" s="184"/>
      <c r="K258" s="184"/>
      <c r="L258" s="193"/>
      <c r="M258" s="175"/>
      <c r="N258" s="180"/>
      <c r="O258" s="181"/>
      <c r="P258" s="176"/>
      <c r="Q258" s="182"/>
      <c r="R258" s="182"/>
    </row>
    <row r="259" spans="1:18" ht="12">
      <c r="A259" s="191" t="s">
        <v>752</v>
      </c>
      <c r="B259" s="185" t="s">
        <v>738</v>
      </c>
      <c r="C259" s="184" t="s">
        <v>88</v>
      </c>
      <c r="D259" s="184">
        <v>6</v>
      </c>
      <c r="E259" s="184">
        <v>243.52651784999998</v>
      </c>
      <c r="F259" s="184">
        <v>1461.1591070999998</v>
      </c>
      <c r="G259" s="184"/>
      <c r="H259" s="184"/>
      <c r="I259" s="184"/>
      <c r="J259" s="184"/>
      <c r="K259" s="184"/>
      <c r="L259" s="193"/>
      <c r="M259" s="175"/>
      <c r="N259" s="180"/>
      <c r="O259" s="181"/>
      <c r="P259" s="176"/>
      <c r="Q259" s="182"/>
      <c r="R259" s="182"/>
    </row>
    <row r="260" spans="1:18" ht="12">
      <c r="A260" s="191" t="s">
        <v>753</v>
      </c>
      <c r="B260" s="185" t="s">
        <v>851</v>
      </c>
      <c r="C260" s="184" t="s">
        <v>88</v>
      </c>
      <c r="D260" s="184">
        <v>1</v>
      </c>
      <c r="E260" s="184">
        <v>97.55121761</v>
      </c>
      <c r="F260" s="184">
        <v>97.55121761</v>
      </c>
      <c r="G260" s="184"/>
      <c r="H260" s="184"/>
      <c r="I260" s="184"/>
      <c r="J260" s="184"/>
      <c r="K260" s="184"/>
      <c r="L260" s="193"/>
      <c r="M260" s="175"/>
      <c r="N260" s="180"/>
      <c r="O260" s="181"/>
      <c r="P260" s="176"/>
      <c r="Q260" s="182"/>
      <c r="R260" s="182"/>
    </row>
    <row r="261" spans="1:18" ht="12">
      <c r="A261" s="191" t="s">
        <v>754</v>
      </c>
      <c r="B261" s="185" t="s">
        <v>967</v>
      </c>
      <c r="C261" s="184" t="s">
        <v>88</v>
      </c>
      <c r="D261" s="184">
        <v>1</v>
      </c>
      <c r="E261" s="184">
        <v>97.55121761</v>
      </c>
      <c r="F261" s="184">
        <v>97.55121761</v>
      </c>
      <c r="G261" s="184"/>
      <c r="H261" s="184"/>
      <c r="I261" s="184"/>
      <c r="J261" s="184"/>
      <c r="K261" s="184"/>
      <c r="L261" s="193"/>
      <c r="M261" s="175"/>
      <c r="N261" s="180"/>
      <c r="O261" s="181"/>
      <c r="P261" s="176"/>
      <c r="Q261" s="182"/>
      <c r="R261" s="182"/>
    </row>
    <row r="262" spans="1:18" ht="12">
      <c r="A262" s="191" t="s">
        <v>972</v>
      </c>
      <c r="B262" s="185" t="s">
        <v>739</v>
      </c>
      <c r="C262" s="184" t="s">
        <v>88</v>
      </c>
      <c r="D262" s="184">
        <v>4</v>
      </c>
      <c r="E262" s="184">
        <v>143.64981939</v>
      </c>
      <c r="F262" s="184">
        <v>574.59927756</v>
      </c>
      <c r="G262" s="184"/>
      <c r="H262" s="184"/>
      <c r="I262" s="184"/>
      <c r="J262" s="184"/>
      <c r="K262" s="184"/>
      <c r="L262" s="193"/>
      <c r="M262" s="175"/>
      <c r="N262" s="180"/>
      <c r="O262" s="181"/>
      <c r="P262" s="176"/>
      <c r="Q262" s="182"/>
      <c r="R262" s="182"/>
    </row>
    <row r="263" spans="1:18" ht="12">
      <c r="A263" s="191" t="s">
        <v>973</v>
      </c>
      <c r="B263" s="185" t="s">
        <v>740</v>
      </c>
      <c r="C263" s="184" t="s">
        <v>88</v>
      </c>
      <c r="D263" s="184">
        <v>26</v>
      </c>
      <c r="E263" s="184">
        <v>97.55121761</v>
      </c>
      <c r="F263" s="184">
        <v>2536.3316578599997</v>
      </c>
      <c r="G263" s="184"/>
      <c r="H263" s="184"/>
      <c r="I263" s="184"/>
      <c r="J263" s="184"/>
      <c r="K263" s="184"/>
      <c r="L263" s="193"/>
      <c r="M263" s="175"/>
      <c r="N263" s="180"/>
      <c r="O263" s="181"/>
      <c r="P263" s="176"/>
      <c r="Q263" s="182"/>
      <c r="R263" s="182"/>
    </row>
    <row r="264" spans="1:18" ht="12">
      <c r="A264" s="191" t="s">
        <v>974</v>
      </c>
      <c r="B264" s="185" t="s">
        <v>741</v>
      </c>
      <c r="C264" s="184" t="s">
        <v>88</v>
      </c>
      <c r="D264" s="184">
        <v>10</v>
      </c>
      <c r="E264" s="184">
        <v>69.42912360999999</v>
      </c>
      <c r="F264" s="184">
        <v>694.2912360999999</v>
      </c>
      <c r="G264" s="184"/>
      <c r="H264" s="184"/>
      <c r="I264" s="184"/>
      <c r="J264" s="184"/>
      <c r="K264" s="184"/>
      <c r="L264" s="193"/>
      <c r="M264" s="175"/>
      <c r="N264" s="180"/>
      <c r="O264" s="181"/>
      <c r="P264" s="176"/>
      <c r="Q264" s="182"/>
      <c r="R264" s="182"/>
    </row>
    <row r="265" spans="1:18" ht="12">
      <c r="A265" s="191"/>
      <c r="B265" s="185"/>
      <c r="C265" s="184"/>
      <c r="D265" s="184"/>
      <c r="E265" s="184"/>
      <c r="F265" s="186">
        <v>22037.060610164597</v>
      </c>
      <c r="G265" s="184"/>
      <c r="H265" s="184"/>
      <c r="I265" s="184"/>
      <c r="J265" s="184"/>
      <c r="K265" s="184"/>
      <c r="L265" s="193"/>
      <c r="M265" s="175"/>
      <c r="N265" s="180"/>
      <c r="O265" s="181"/>
      <c r="P265" s="176"/>
      <c r="Q265" s="182"/>
      <c r="R265" s="182"/>
    </row>
    <row r="266" spans="1:18" ht="12">
      <c r="A266" s="191"/>
      <c r="B266" s="185"/>
      <c r="C266" s="184"/>
      <c r="D266" s="184"/>
      <c r="E266" s="184"/>
      <c r="F266" s="184"/>
      <c r="G266" s="184"/>
      <c r="H266" s="184"/>
      <c r="I266" s="184"/>
      <c r="J266" s="184"/>
      <c r="K266" s="184"/>
      <c r="L266" s="193"/>
      <c r="M266" s="175"/>
      <c r="N266" s="180"/>
      <c r="O266" s="181"/>
      <c r="P266" s="176"/>
      <c r="Q266" s="182"/>
      <c r="R266" s="182"/>
    </row>
    <row r="267" spans="1:18" ht="12">
      <c r="A267" s="192">
        <v>13</v>
      </c>
      <c r="B267" s="187" t="s">
        <v>22</v>
      </c>
      <c r="C267" s="184"/>
      <c r="D267" s="184"/>
      <c r="E267" s="184"/>
      <c r="F267" s="184"/>
      <c r="G267" s="184"/>
      <c r="H267" s="184"/>
      <c r="I267" s="184"/>
      <c r="J267" s="184"/>
      <c r="K267" s="184"/>
      <c r="L267" s="193"/>
      <c r="M267" s="175"/>
      <c r="N267" s="180"/>
      <c r="O267" s="181"/>
      <c r="P267" s="176"/>
      <c r="Q267" s="182"/>
      <c r="R267" s="182"/>
    </row>
    <row r="268" spans="1:18" ht="12">
      <c r="A268" s="191"/>
      <c r="B268" s="185" t="s">
        <v>54</v>
      </c>
      <c r="C268" s="184"/>
      <c r="D268" s="184"/>
      <c r="E268" s="184"/>
      <c r="F268" s="184"/>
      <c r="G268" s="184"/>
      <c r="H268" s="184"/>
      <c r="I268" s="184"/>
      <c r="J268" s="184"/>
      <c r="K268" s="184"/>
      <c r="L268" s="193"/>
      <c r="M268" s="175"/>
      <c r="N268" s="180"/>
      <c r="O268" s="181"/>
      <c r="P268" s="176"/>
      <c r="Q268" s="182"/>
      <c r="R268" s="182"/>
    </row>
    <row r="269" spans="1:18" ht="12">
      <c r="A269" s="191" t="s">
        <v>35</v>
      </c>
      <c r="B269" s="185" t="s">
        <v>955</v>
      </c>
      <c r="C269" s="184" t="s">
        <v>105</v>
      </c>
      <c r="D269" s="184">
        <v>237.72</v>
      </c>
      <c r="E269" s="184">
        <v>17.64120589</v>
      </c>
      <c r="F269" s="184">
        <v>4193.6674641708</v>
      </c>
      <c r="G269" s="184"/>
      <c r="H269" s="184"/>
      <c r="I269" s="184"/>
      <c r="J269" s="184"/>
      <c r="K269" s="184"/>
      <c r="L269" s="193"/>
      <c r="M269" s="175"/>
      <c r="N269" s="180"/>
      <c r="O269" s="181"/>
      <c r="P269" s="176"/>
      <c r="Q269" s="182"/>
      <c r="R269" s="182"/>
    </row>
    <row r="270" spans="1:18" ht="12">
      <c r="A270" s="191" t="s">
        <v>14</v>
      </c>
      <c r="B270" s="185" t="s">
        <v>953</v>
      </c>
      <c r="C270" s="184" t="s">
        <v>88</v>
      </c>
      <c r="D270" s="184">
        <v>14</v>
      </c>
      <c r="E270" s="184">
        <v>14.190841279999997</v>
      </c>
      <c r="F270" s="184">
        <v>198.67177791999995</v>
      </c>
      <c r="G270" s="184"/>
      <c r="H270" s="184"/>
      <c r="I270" s="184"/>
      <c r="J270" s="184"/>
      <c r="K270" s="184"/>
      <c r="L270" s="193"/>
      <c r="M270" s="175"/>
      <c r="N270" s="180"/>
      <c r="O270" s="181"/>
      <c r="P270" s="176"/>
      <c r="Q270" s="182"/>
      <c r="R270" s="182"/>
    </row>
    <row r="271" spans="1:18" ht="12">
      <c r="A271" s="191" t="s">
        <v>38</v>
      </c>
      <c r="B271" s="185" t="s">
        <v>954</v>
      </c>
      <c r="C271" s="184" t="s">
        <v>88</v>
      </c>
      <c r="D271" s="184">
        <v>36</v>
      </c>
      <c r="E271" s="184">
        <v>14.65593745</v>
      </c>
      <c r="F271" s="184">
        <v>527.6137482</v>
      </c>
      <c r="G271" s="184"/>
      <c r="H271" s="184"/>
      <c r="I271" s="184"/>
      <c r="J271" s="184"/>
      <c r="K271" s="184"/>
      <c r="L271" s="193"/>
      <c r="M271" s="175"/>
      <c r="N271" s="180"/>
      <c r="O271" s="181"/>
      <c r="P271" s="176"/>
      <c r="Q271" s="182"/>
      <c r="R271" s="182"/>
    </row>
    <row r="272" spans="1:18" ht="12">
      <c r="A272" s="191" t="s">
        <v>42</v>
      </c>
      <c r="B272" s="185" t="s">
        <v>956</v>
      </c>
      <c r="C272" s="184" t="s">
        <v>88</v>
      </c>
      <c r="D272" s="184">
        <v>1</v>
      </c>
      <c r="E272" s="184">
        <v>26.2833417</v>
      </c>
      <c r="F272" s="184">
        <v>26.2833417</v>
      </c>
      <c r="G272" s="184"/>
      <c r="H272" s="184"/>
      <c r="I272" s="184"/>
      <c r="J272" s="184"/>
      <c r="K272" s="184"/>
      <c r="L272" s="193"/>
      <c r="M272" s="175"/>
      <c r="N272" s="180"/>
      <c r="O272" s="181"/>
      <c r="P272" s="176"/>
      <c r="Q272" s="182"/>
      <c r="R272" s="182"/>
    </row>
    <row r="273" spans="1:18" ht="12">
      <c r="A273" s="191"/>
      <c r="B273" s="185" t="s">
        <v>23</v>
      </c>
      <c r="C273" s="184"/>
      <c r="D273" s="184"/>
      <c r="E273" s="184"/>
      <c r="F273" s="184"/>
      <c r="G273" s="184"/>
      <c r="H273" s="184"/>
      <c r="I273" s="184"/>
      <c r="J273" s="184"/>
      <c r="K273" s="184"/>
      <c r="L273" s="193"/>
      <c r="M273" s="175"/>
      <c r="N273" s="180"/>
      <c r="O273" s="181"/>
      <c r="P273" s="176"/>
      <c r="Q273" s="182"/>
      <c r="R273" s="182"/>
    </row>
    <row r="274" spans="1:18" ht="12">
      <c r="A274" s="191" t="s">
        <v>46</v>
      </c>
      <c r="B274" s="185" t="s">
        <v>958</v>
      </c>
      <c r="C274" s="184" t="s">
        <v>88</v>
      </c>
      <c r="D274" s="184">
        <v>12</v>
      </c>
      <c r="E274" s="184">
        <v>15.986328819999997</v>
      </c>
      <c r="F274" s="184">
        <v>191.83594583999997</v>
      </c>
      <c r="G274" s="184"/>
      <c r="H274" s="184"/>
      <c r="I274" s="184"/>
      <c r="J274" s="184"/>
      <c r="K274" s="184"/>
      <c r="L274" s="193"/>
      <c r="M274" s="175"/>
      <c r="N274" s="180"/>
      <c r="O274" s="181"/>
      <c r="P274" s="176"/>
      <c r="Q274" s="182"/>
      <c r="R274" s="182"/>
    </row>
    <row r="275" spans="1:18" ht="12">
      <c r="A275" s="191" t="s">
        <v>957</v>
      </c>
      <c r="B275" s="185" t="s">
        <v>952</v>
      </c>
      <c r="C275" s="184" t="s">
        <v>88</v>
      </c>
      <c r="D275" s="184">
        <v>10</v>
      </c>
      <c r="E275" s="184">
        <v>129.29673526</v>
      </c>
      <c r="F275" s="184">
        <v>1292.9673526</v>
      </c>
      <c r="G275" s="184"/>
      <c r="H275" s="184"/>
      <c r="I275" s="184"/>
      <c r="J275" s="184"/>
      <c r="K275" s="184"/>
      <c r="L275" s="193"/>
      <c r="M275" s="175"/>
      <c r="N275" s="180"/>
      <c r="O275" s="181"/>
      <c r="P275" s="176"/>
      <c r="Q275" s="182"/>
      <c r="R275" s="182"/>
    </row>
    <row r="276" spans="1:18" ht="12">
      <c r="A276" s="191"/>
      <c r="B276" s="185"/>
      <c r="C276" s="184"/>
      <c r="D276" s="184"/>
      <c r="E276" s="184"/>
      <c r="F276" s="186">
        <v>6431.0396304308</v>
      </c>
      <c r="G276" s="184"/>
      <c r="H276" s="184"/>
      <c r="I276" s="184"/>
      <c r="J276" s="184"/>
      <c r="K276" s="184"/>
      <c r="L276" s="193"/>
      <c r="M276" s="175"/>
      <c r="N276" s="180"/>
      <c r="O276" s="181"/>
      <c r="P276" s="176"/>
      <c r="Q276" s="182"/>
      <c r="R276" s="182"/>
    </row>
    <row r="277" spans="1:18" ht="12">
      <c r="A277" s="191"/>
      <c r="B277" s="185"/>
      <c r="C277" s="184"/>
      <c r="D277" s="184"/>
      <c r="E277" s="184"/>
      <c r="F277" s="184"/>
      <c r="G277" s="184"/>
      <c r="H277" s="184"/>
      <c r="I277" s="184"/>
      <c r="J277" s="184"/>
      <c r="K277" s="184"/>
      <c r="L277" s="193"/>
      <c r="M277" s="175"/>
      <c r="N277" s="180"/>
      <c r="O277" s="181"/>
      <c r="P277" s="176"/>
      <c r="Q277" s="182"/>
      <c r="R277" s="182"/>
    </row>
    <row r="278" spans="1:18" ht="12">
      <c r="A278" s="192">
        <v>14</v>
      </c>
      <c r="B278" s="187" t="s">
        <v>55</v>
      </c>
      <c r="C278" s="184"/>
      <c r="D278" s="184"/>
      <c r="E278" s="184"/>
      <c r="F278" s="184"/>
      <c r="G278" s="184"/>
      <c r="H278" s="184"/>
      <c r="I278" s="184"/>
      <c r="J278" s="184"/>
      <c r="K278" s="184"/>
      <c r="L278" s="193"/>
      <c r="M278" s="175"/>
      <c r="N278" s="180"/>
      <c r="O278" s="181"/>
      <c r="P278" s="176"/>
      <c r="Q278" s="182"/>
      <c r="R278" s="182"/>
    </row>
    <row r="279" spans="1:18" ht="12">
      <c r="A279" s="191" t="s">
        <v>19</v>
      </c>
      <c r="B279" s="185" t="s">
        <v>761</v>
      </c>
      <c r="C279" s="184" t="s">
        <v>105</v>
      </c>
      <c r="D279" s="184">
        <v>83.23</v>
      </c>
      <c r="E279" s="184">
        <v>11.832911859999998</v>
      </c>
      <c r="F279" s="184">
        <v>984.8532541077999</v>
      </c>
      <c r="G279" s="184"/>
      <c r="H279" s="184"/>
      <c r="I279" s="184"/>
      <c r="J279" s="184"/>
      <c r="K279" s="184"/>
      <c r="L279" s="193"/>
      <c r="M279" s="175"/>
      <c r="N279" s="180"/>
      <c r="O279" s="181"/>
      <c r="P279" s="176"/>
      <c r="Q279" s="182"/>
      <c r="R279" s="182"/>
    </row>
    <row r="280" spans="1:18" ht="12">
      <c r="A280" s="191" t="s">
        <v>21</v>
      </c>
      <c r="B280" s="185" t="s">
        <v>762</v>
      </c>
      <c r="C280" s="184" t="s">
        <v>105</v>
      </c>
      <c r="D280" s="184">
        <v>185.94</v>
      </c>
      <c r="E280" s="184">
        <v>17.38161733</v>
      </c>
      <c r="F280" s="184">
        <v>3231.9379263402</v>
      </c>
      <c r="G280" s="184"/>
      <c r="H280" s="184"/>
      <c r="I280" s="184"/>
      <c r="J280" s="184"/>
      <c r="K280" s="184"/>
      <c r="L280" s="193"/>
      <c r="M280" s="175"/>
      <c r="N280" s="180"/>
      <c r="O280" s="181"/>
      <c r="P280" s="176"/>
      <c r="Q280" s="182"/>
      <c r="R280" s="182"/>
    </row>
    <row r="281" spans="1:18" ht="12">
      <c r="A281" s="191" t="s">
        <v>756</v>
      </c>
      <c r="B281" s="185" t="s">
        <v>763</v>
      </c>
      <c r="C281" s="184" t="s">
        <v>105</v>
      </c>
      <c r="D281" s="184">
        <v>38.05</v>
      </c>
      <c r="E281" s="184">
        <v>21.82707142</v>
      </c>
      <c r="F281" s="184">
        <v>830.5200675309999</v>
      </c>
      <c r="G281" s="184"/>
      <c r="H281" s="184"/>
      <c r="I281" s="184"/>
      <c r="J281" s="184"/>
      <c r="K281" s="184"/>
      <c r="L281" s="193"/>
      <c r="M281" s="175"/>
      <c r="N281" s="180"/>
      <c r="O281" s="181"/>
      <c r="P281" s="176"/>
      <c r="Q281" s="182"/>
      <c r="R281" s="182"/>
    </row>
    <row r="282" spans="1:18" ht="12">
      <c r="A282" s="191" t="s">
        <v>758</v>
      </c>
      <c r="B282" s="185" t="s">
        <v>760</v>
      </c>
      <c r="C282" s="184" t="s">
        <v>105</v>
      </c>
      <c r="D282" s="184">
        <v>143.52</v>
      </c>
      <c r="E282" s="184">
        <v>32.90284998</v>
      </c>
      <c r="F282" s="184">
        <v>4722.217029129601</v>
      </c>
      <c r="G282" s="184"/>
      <c r="H282" s="184"/>
      <c r="I282" s="184"/>
      <c r="J282" s="184"/>
      <c r="K282" s="184"/>
      <c r="L282" s="193"/>
      <c r="M282" s="175"/>
      <c r="N282" s="180"/>
      <c r="O282" s="181"/>
      <c r="P282" s="176"/>
      <c r="Q282" s="182"/>
      <c r="R282" s="182"/>
    </row>
    <row r="283" spans="1:18" ht="12">
      <c r="A283" s="191" t="s">
        <v>286</v>
      </c>
      <c r="B283" s="185" t="s">
        <v>764</v>
      </c>
      <c r="C283" s="184" t="s">
        <v>105</v>
      </c>
      <c r="D283" s="184">
        <v>2.77</v>
      </c>
      <c r="E283" s="184">
        <v>32.84876903</v>
      </c>
      <c r="F283" s="184">
        <v>90.9910902131</v>
      </c>
      <c r="G283" s="184"/>
      <c r="H283" s="184"/>
      <c r="I283" s="184"/>
      <c r="J283" s="184"/>
      <c r="K283" s="184"/>
      <c r="L283" s="193"/>
      <c r="M283" s="175"/>
      <c r="N283" s="180"/>
      <c r="O283" s="181"/>
      <c r="P283" s="176"/>
      <c r="Q283" s="182"/>
      <c r="R283" s="182"/>
    </row>
    <row r="284" spans="1:18" ht="12">
      <c r="A284" s="191" t="s">
        <v>287</v>
      </c>
      <c r="B284" s="185" t="s">
        <v>765</v>
      </c>
      <c r="C284" s="184" t="s">
        <v>88</v>
      </c>
      <c r="D284" s="184">
        <v>22</v>
      </c>
      <c r="E284" s="184">
        <v>5.267484529999999</v>
      </c>
      <c r="F284" s="184">
        <v>115.88465965999998</v>
      </c>
      <c r="G284" s="184"/>
      <c r="H284" s="184"/>
      <c r="I284" s="184"/>
      <c r="J284" s="184"/>
      <c r="K284" s="184"/>
      <c r="L284" s="193"/>
      <c r="M284" s="175"/>
      <c r="N284" s="180"/>
      <c r="O284" s="181"/>
      <c r="P284" s="176"/>
      <c r="Q284" s="182"/>
      <c r="R284" s="182"/>
    </row>
    <row r="285" spans="1:18" ht="12">
      <c r="A285" s="191" t="s">
        <v>288</v>
      </c>
      <c r="B285" s="185" t="s">
        <v>766</v>
      </c>
      <c r="C285" s="184" t="s">
        <v>88</v>
      </c>
      <c r="D285" s="184">
        <v>56</v>
      </c>
      <c r="E285" s="184">
        <v>6.41400067</v>
      </c>
      <c r="F285" s="184">
        <v>359.18403752</v>
      </c>
      <c r="G285" s="184"/>
      <c r="H285" s="184"/>
      <c r="I285" s="184"/>
      <c r="J285" s="184"/>
      <c r="K285" s="184"/>
      <c r="L285" s="193"/>
      <c r="M285" s="175"/>
      <c r="N285" s="180"/>
      <c r="O285" s="181"/>
      <c r="P285" s="176"/>
      <c r="Q285" s="182"/>
      <c r="R285" s="182"/>
    </row>
    <row r="286" spans="1:18" ht="12">
      <c r="A286" s="191" t="s">
        <v>289</v>
      </c>
      <c r="B286" s="185" t="s">
        <v>767</v>
      </c>
      <c r="C286" s="184" t="s">
        <v>88</v>
      </c>
      <c r="D286" s="184">
        <v>8</v>
      </c>
      <c r="E286" s="184">
        <v>14.190841279999997</v>
      </c>
      <c r="F286" s="184">
        <v>113.52673023999998</v>
      </c>
      <c r="G286" s="184"/>
      <c r="H286" s="184"/>
      <c r="I286" s="184"/>
      <c r="J286" s="184"/>
      <c r="K286" s="184"/>
      <c r="L286" s="193"/>
      <c r="M286" s="175"/>
      <c r="N286" s="180"/>
      <c r="O286" s="181"/>
      <c r="P286" s="176"/>
      <c r="Q286" s="182"/>
      <c r="R286" s="182"/>
    </row>
    <row r="287" spans="1:18" ht="12">
      <c r="A287" s="191" t="s">
        <v>290</v>
      </c>
      <c r="B287" s="185" t="s">
        <v>770</v>
      </c>
      <c r="C287" s="184" t="s">
        <v>88</v>
      </c>
      <c r="D287" s="184">
        <v>36</v>
      </c>
      <c r="E287" s="184">
        <v>6.835832079999999</v>
      </c>
      <c r="F287" s="184">
        <v>246.08995488</v>
      </c>
      <c r="G287" s="184"/>
      <c r="H287" s="184"/>
      <c r="I287" s="184"/>
      <c r="J287" s="184"/>
      <c r="K287" s="184"/>
      <c r="L287" s="193"/>
      <c r="M287" s="175"/>
      <c r="N287" s="180"/>
      <c r="O287" s="181"/>
      <c r="P287" s="176"/>
      <c r="Q287" s="182"/>
      <c r="R287" s="182"/>
    </row>
    <row r="288" spans="1:18" ht="12">
      <c r="A288" s="191" t="s">
        <v>291</v>
      </c>
      <c r="B288" s="185" t="s">
        <v>772</v>
      </c>
      <c r="C288" s="184" t="s">
        <v>88</v>
      </c>
      <c r="D288" s="184">
        <v>27</v>
      </c>
      <c r="E288" s="184">
        <v>5.01871216</v>
      </c>
      <c r="F288" s="184">
        <v>135.50522832</v>
      </c>
      <c r="G288" s="184"/>
      <c r="H288" s="184"/>
      <c r="I288" s="184"/>
      <c r="J288" s="184"/>
      <c r="K288" s="184"/>
      <c r="L288" s="193"/>
      <c r="M288" s="175"/>
      <c r="N288" s="180"/>
      <c r="O288" s="181"/>
      <c r="P288" s="176"/>
      <c r="Q288" s="182"/>
      <c r="R288" s="182"/>
    </row>
    <row r="289" spans="1:18" ht="12">
      <c r="A289" s="191" t="s">
        <v>292</v>
      </c>
      <c r="B289" s="185" t="s">
        <v>774</v>
      </c>
      <c r="C289" s="184" t="s">
        <v>88</v>
      </c>
      <c r="D289" s="184">
        <v>14</v>
      </c>
      <c r="E289" s="184">
        <v>14.65593745</v>
      </c>
      <c r="F289" s="184">
        <v>205.1831243</v>
      </c>
      <c r="G289" s="184"/>
      <c r="H289" s="184"/>
      <c r="I289" s="184"/>
      <c r="J289" s="184"/>
      <c r="K289" s="184"/>
      <c r="L289" s="193"/>
      <c r="M289" s="175"/>
      <c r="N289" s="180"/>
      <c r="O289" s="181"/>
      <c r="P289" s="176"/>
      <c r="Q289" s="182"/>
      <c r="R289" s="182"/>
    </row>
    <row r="290" spans="1:18" ht="12">
      <c r="A290" s="191" t="s">
        <v>293</v>
      </c>
      <c r="B290" s="185" t="s">
        <v>776</v>
      </c>
      <c r="C290" s="184" t="s">
        <v>88</v>
      </c>
      <c r="D290" s="184">
        <v>29</v>
      </c>
      <c r="E290" s="184">
        <v>17.370801139999998</v>
      </c>
      <c r="F290" s="184">
        <v>503.75323305999996</v>
      </c>
      <c r="G290" s="184"/>
      <c r="H290" s="184"/>
      <c r="I290" s="184"/>
      <c r="J290" s="184"/>
      <c r="K290" s="184"/>
      <c r="L290" s="193"/>
      <c r="M290" s="175"/>
      <c r="N290" s="180"/>
      <c r="O290" s="181"/>
      <c r="P290" s="176"/>
      <c r="Q290" s="182"/>
      <c r="R290" s="182"/>
    </row>
    <row r="291" spans="1:18" ht="12">
      <c r="A291" s="191" t="s">
        <v>294</v>
      </c>
      <c r="B291" s="185" t="s">
        <v>778</v>
      </c>
      <c r="C291" s="184" t="s">
        <v>88</v>
      </c>
      <c r="D291" s="184">
        <v>33</v>
      </c>
      <c r="E291" s="184">
        <v>6.316654959999999</v>
      </c>
      <c r="F291" s="184">
        <v>208.44961367999997</v>
      </c>
      <c r="G291" s="184"/>
      <c r="H291" s="184"/>
      <c r="I291" s="184"/>
      <c r="J291" s="184"/>
      <c r="K291" s="184"/>
      <c r="L291" s="193"/>
      <c r="M291" s="175"/>
      <c r="N291" s="180"/>
      <c r="O291" s="181"/>
      <c r="P291" s="176"/>
      <c r="Q291" s="182"/>
      <c r="R291" s="182"/>
    </row>
    <row r="292" spans="1:18" ht="12">
      <c r="A292" s="191" t="s">
        <v>295</v>
      </c>
      <c r="B292" s="185" t="s">
        <v>780</v>
      </c>
      <c r="C292" s="184" t="s">
        <v>88</v>
      </c>
      <c r="D292" s="184">
        <v>6</v>
      </c>
      <c r="E292" s="184">
        <v>4.81320455</v>
      </c>
      <c r="F292" s="184">
        <v>28.8792273</v>
      </c>
      <c r="G292" s="184"/>
      <c r="H292" s="184"/>
      <c r="I292" s="184"/>
      <c r="J292" s="184"/>
      <c r="K292" s="184"/>
      <c r="L292" s="193"/>
      <c r="M292" s="175"/>
      <c r="N292" s="180"/>
      <c r="O292" s="181"/>
      <c r="P292" s="176"/>
      <c r="Q292" s="182"/>
      <c r="R292" s="182"/>
    </row>
    <row r="293" spans="1:18" ht="24">
      <c r="A293" s="191" t="s">
        <v>296</v>
      </c>
      <c r="B293" s="185" t="s">
        <v>782</v>
      </c>
      <c r="C293" s="184" t="s">
        <v>88</v>
      </c>
      <c r="D293" s="184">
        <v>37</v>
      </c>
      <c r="E293" s="184">
        <v>4.81320455</v>
      </c>
      <c r="F293" s="184">
        <v>178.08856835</v>
      </c>
      <c r="G293" s="184"/>
      <c r="H293" s="184"/>
      <c r="I293" s="184"/>
      <c r="J293" s="184"/>
      <c r="K293" s="184"/>
      <c r="L293" s="193"/>
      <c r="M293" s="175"/>
      <c r="N293" s="180"/>
      <c r="O293" s="181"/>
      <c r="P293" s="176"/>
      <c r="Q293" s="182"/>
      <c r="R293" s="182"/>
    </row>
    <row r="294" spans="1:18" ht="12">
      <c r="A294" s="191" t="s">
        <v>297</v>
      </c>
      <c r="B294" s="185" t="s">
        <v>784</v>
      </c>
      <c r="C294" s="184" t="s">
        <v>88</v>
      </c>
      <c r="D294" s="184">
        <v>14</v>
      </c>
      <c r="E294" s="184">
        <v>50.425077779999995</v>
      </c>
      <c r="F294" s="184">
        <v>705.95108892</v>
      </c>
      <c r="G294" s="184"/>
      <c r="H294" s="184"/>
      <c r="I294" s="184"/>
      <c r="J294" s="184"/>
      <c r="K294" s="184"/>
      <c r="L294" s="193"/>
      <c r="M294" s="175"/>
      <c r="N294" s="180"/>
      <c r="O294" s="181"/>
      <c r="P294" s="176"/>
      <c r="Q294" s="182"/>
      <c r="R294" s="182"/>
    </row>
    <row r="295" spans="1:18" ht="12">
      <c r="A295" s="191" t="s">
        <v>494</v>
      </c>
      <c r="B295" s="185" t="s">
        <v>787</v>
      </c>
      <c r="C295" s="184" t="s">
        <v>88</v>
      </c>
      <c r="D295" s="184">
        <v>8</v>
      </c>
      <c r="E295" s="184">
        <v>47.02879412</v>
      </c>
      <c r="F295" s="184">
        <v>376.23035296</v>
      </c>
      <c r="G295" s="184"/>
      <c r="H295" s="184"/>
      <c r="I295" s="184"/>
      <c r="J295" s="184"/>
      <c r="K295" s="184"/>
      <c r="L295" s="193"/>
      <c r="M295" s="175"/>
      <c r="N295" s="180"/>
      <c r="O295" s="181"/>
      <c r="P295" s="176"/>
      <c r="Q295" s="182"/>
      <c r="R295" s="182"/>
    </row>
    <row r="296" spans="1:18" ht="12">
      <c r="A296" s="191" t="s">
        <v>495</v>
      </c>
      <c r="B296" s="185" t="s">
        <v>887</v>
      </c>
      <c r="C296" s="184" t="s">
        <v>88</v>
      </c>
      <c r="D296" s="184">
        <v>8</v>
      </c>
      <c r="E296" s="184">
        <v>31.291237669999997</v>
      </c>
      <c r="F296" s="184">
        <v>250.32990135999998</v>
      </c>
      <c r="G296" s="184"/>
      <c r="H296" s="184"/>
      <c r="I296" s="184"/>
      <c r="J296" s="184"/>
      <c r="K296" s="184"/>
      <c r="L296" s="193"/>
      <c r="M296" s="175"/>
      <c r="N296" s="180"/>
      <c r="O296" s="181"/>
      <c r="P296" s="176"/>
      <c r="Q296" s="182"/>
      <c r="R296" s="182"/>
    </row>
    <row r="297" spans="1:18" ht="12">
      <c r="A297" s="191" t="s">
        <v>517</v>
      </c>
      <c r="B297" s="185" t="s">
        <v>789</v>
      </c>
      <c r="C297" s="184" t="s">
        <v>88</v>
      </c>
      <c r="D297" s="184">
        <v>1</v>
      </c>
      <c r="E297" s="184">
        <v>11.735566149999999</v>
      </c>
      <c r="F297" s="184">
        <v>11.735566149999999</v>
      </c>
      <c r="G297" s="184"/>
      <c r="H297" s="184"/>
      <c r="I297" s="184"/>
      <c r="J297" s="184"/>
      <c r="K297" s="184"/>
      <c r="L297" s="193"/>
      <c r="M297" s="175"/>
      <c r="N297" s="180"/>
      <c r="O297" s="181"/>
      <c r="P297" s="176"/>
      <c r="Q297" s="182"/>
      <c r="R297" s="182"/>
    </row>
    <row r="298" spans="1:18" ht="12">
      <c r="A298" s="191" t="s">
        <v>768</v>
      </c>
      <c r="B298" s="185" t="s">
        <v>790</v>
      </c>
      <c r="C298" s="184" t="s">
        <v>88</v>
      </c>
      <c r="D298" s="184">
        <v>9</v>
      </c>
      <c r="E298" s="184">
        <v>11.735566149999999</v>
      </c>
      <c r="F298" s="184">
        <v>105.62009534999999</v>
      </c>
      <c r="G298" s="184"/>
      <c r="H298" s="184"/>
      <c r="I298" s="184"/>
      <c r="J298" s="184"/>
      <c r="K298" s="184"/>
      <c r="L298" s="193"/>
      <c r="M298" s="175"/>
      <c r="N298" s="180"/>
      <c r="O298" s="181"/>
      <c r="P298" s="176"/>
      <c r="Q298" s="182"/>
      <c r="R298" s="182"/>
    </row>
    <row r="299" spans="1:18" ht="12">
      <c r="A299" s="191" t="s">
        <v>769</v>
      </c>
      <c r="B299" s="185" t="s">
        <v>791</v>
      </c>
      <c r="C299" s="184" t="s">
        <v>88</v>
      </c>
      <c r="D299" s="184">
        <v>4</v>
      </c>
      <c r="E299" s="184">
        <v>39.4790935</v>
      </c>
      <c r="F299" s="184">
        <v>157.916374</v>
      </c>
      <c r="G299" s="184"/>
      <c r="H299" s="184"/>
      <c r="I299" s="184"/>
      <c r="J299" s="184"/>
      <c r="K299" s="184"/>
      <c r="L299" s="193"/>
      <c r="M299" s="175"/>
      <c r="N299" s="180"/>
      <c r="O299" s="181"/>
      <c r="P299" s="176"/>
      <c r="Q299" s="182"/>
      <c r="R299" s="182"/>
    </row>
    <row r="300" spans="1:18" ht="12">
      <c r="A300" s="191" t="s">
        <v>771</v>
      </c>
      <c r="B300" s="185" t="s">
        <v>888</v>
      </c>
      <c r="C300" s="184" t="s">
        <v>88</v>
      </c>
      <c r="D300" s="184">
        <v>10</v>
      </c>
      <c r="E300" s="184">
        <v>39.4790935</v>
      </c>
      <c r="F300" s="184">
        <v>394.790935</v>
      </c>
      <c r="G300" s="184"/>
      <c r="H300" s="184"/>
      <c r="I300" s="184"/>
      <c r="J300" s="184"/>
      <c r="K300" s="184"/>
      <c r="L300" s="193"/>
      <c r="M300" s="175"/>
      <c r="N300" s="180"/>
      <c r="O300" s="181"/>
      <c r="P300" s="176"/>
      <c r="Q300" s="182"/>
      <c r="R300" s="182"/>
    </row>
    <row r="301" spans="1:18" ht="12">
      <c r="A301" s="191" t="s">
        <v>773</v>
      </c>
      <c r="B301" s="185" t="s">
        <v>792</v>
      </c>
      <c r="C301" s="184" t="s">
        <v>88</v>
      </c>
      <c r="D301" s="184">
        <v>15</v>
      </c>
      <c r="E301" s="184">
        <v>11.897809</v>
      </c>
      <c r="F301" s="184">
        <v>178.467135</v>
      </c>
      <c r="G301" s="184"/>
      <c r="H301" s="184"/>
      <c r="I301" s="184"/>
      <c r="J301" s="184"/>
      <c r="K301" s="184"/>
      <c r="L301" s="193"/>
      <c r="M301" s="175"/>
      <c r="N301" s="180"/>
      <c r="O301" s="181"/>
      <c r="P301" s="176"/>
      <c r="Q301" s="182"/>
      <c r="R301" s="182"/>
    </row>
    <row r="302" spans="1:18" ht="12">
      <c r="A302" s="191" t="s">
        <v>775</v>
      </c>
      <c r="B302" s="185" t="s">
        <v>755</v>
      </c>
      <c r="C302" s="184" t="s">
        <v>88</v>
      </c>
      <c r="D302" s="184">
        <v>19</v>
      </c>
      <c r="E302" s="184">
        <v>18.46323633</v>
      </c>
      <c r="F302" s="184">
        <v>350.80149027000004</v>
      </c>
      <c r="G302" s="184"/>
      <c r="H302" s="184"/>
      <c r="I302" s="184"/>
      <c r="J302" s="184"/>
      <c r="K302" s="184"/>
      <c r="L302" s="193"/>
      <c r="M302" s="175"/>
      <c r="N302" s="180"/>
      <c r="O302" s="181"/>
      <c r="P302" s="176"/>
      <c r="Q302" s="182"/>
      <c r="R302" s="182"/>
    </row>
    <row r="303" spans="1:18" ht="12">
      <c r="A303" s="191" t="s">
        <v>777</v>
      </c>
      <c r="B303" s="185" t="s">
        <v>931</v>
      </c>
      <c r="C303" s="184" t="s">
        <v>88</v>
      </c>
      <c r="D303" s="184">
        <v>4</v>
      </c>
      <c r="E303" s="184">
        <v>209.21756316999998</v>
      </c>
      <c r="F303" s="184">
        <v>836.8702526799999</v>
      </c>
      <c r="G303" s="184"/>
      <c r="H303" s="184"/>
      <c r="I303" s="184"/>
      <c r="J303" s="184"/>
      <c r="K303" s="184"/>
      <c r="L303" s="193"/>
      <c r="M303" s="175"/>
      <c r="N303" s="180"/>
      <c r="O303" s="181"/>
      <c r="P303" s="176"/>
      <c r="Q303" s="182"/>
      <c r="R303" s="182"/>
    </row>
    <row r="304" spans="1:18" ht="12">
      <c r="A304" s="191" t="s">
        <v>779</v>
      </c>
      <c r="B304" s="185" t="s">
        <v>932</v>
      </c>
      <c r="C304" s="184" t="s">
        <v>88</v>
      </c>
      <c r="D304" s="184">
        <v>13</v>
      </c>
      <c r="E304" s="184">
        <v>292.10202713999996</v>
      </c>
      <c r="F304" s="184">
        <v>3797.3263528199996</v>
      </c>
      <c r="G304" s="184"/>
      <c r="H304" s="184"/>
      <c r="I304" s="184"/>
      <c r="J304" s="184"/>
      <c r="K304" s="184"/>
      <c r="L304" s="193"/>
      <c r="M304" s="175"/>
      <c r="N304" s="180"/>
      <c r="O304" s="181"/>
      <c r="P304" s="176"/>
      <c r="Q304" s="182"/>
      <c r="R304" s="182"/>
    </row>
    <row r="305" spans="1:18" ht="12">
      <c r="A305" s="191" t="s">
        <v>781</v>
      </c>
      <c r="B305" s="185" t="s">
        <v>948</v>
      </c>
      <c r="C305" s="184" t="s">
        <v>88</v>
      </c>
      <c r="D305" s="184">
        <v>1</v>
      </c>
      <c r="E305" s="184">
        <v>122.32029270999999</v>
      </c>
      <c r="F305" s="184">
        <v>122.32029270999999</v>
      </c>
      <c r="G305" s="184"/>
      <c r="H305" s="184"/>
      <c r="I305" s="184"/>
      <c r="J305" s="184"/>
      <c r="K305" s="184"/>
      <c r="L305" s="193"/>
      <c r="M305" s="175"/>
      <c r="N305" s="180"/>
      <c r="O305" s="181"/>
      <c r="P305" s="176"/>
      <c r="Q305" s="182"/>
      <c r="R305" s="182"/>
    </row>
    <row r="306" spans="1:18" ht="12">
      <c r="A306" s="191" t="s">
        <v>783</v>
      </c>
      <c r="B306" s="185" t="s">
        <v>757</v>
      </c>
      <c r="C306" s="184" t="s">
        <v>88</v>
      </c>
      <c r="D306" s="184">
        <v>18</v>
      </c>
      <c r="E306" s="184">
        <v>7.019707309999999</v>
      </c>
      <c r="F306" s="184">
        <v>126.35473157999999</v>
      </c>
      <c r="G306" s="184"/>
      <c r="H306" s="184"/>
      <c r="I306" s="184"/>
      <c r="J306" s="184"/>
      <c r="K306" s="184"/>
      <c r="L306" s="193"/>
      <c r="M306" s="175"/>
      <c r="N306" s="180"/>
      <c r="O306" s="181"/>
      <c r="P306" s="176"/>
      <c r="Q306" s="182"/>
      <c r="R306" s="182"/>
    </row>
    <row r="307" spans="1:18" ht="12">
      <c r="A307" s="191" t="s">
        <v>785</v>
      </c>
      <c r="B307" s="185" t="s">
        <v>759</v>
      </c>
      <c r="C307" s="184" t="s">
        <v>88</v>
      </c>
      <c r="D307" s="184">
        <v>23</v>
      </c>
      <c r="E307" s="184">
        <v>58.742727890000005</v>
      </c>
      <c r="F307" s="184">
        <v>1351.0827414700002</v>
      </c>
      <c r="G307" s="184"/>
      <c r="H307" s="184"/>
      <c r="I307" s="184"/>
      <c r="J307" s="184"/>
      <c r="K307" s="184"/>
      <c r="L307" s="193"/>
      <c r="M307" s="175"/>
      <c r="N307" s="180"/>
      <c r="O307" s="181"/>
      <c r="P307" s="176"/>
      <c r="Q307" s="182"/>
      <c r="R307" s="182"/>
    </row>
    <row r="308" spans="1:18" ht="12">
      <c r="A308" s="191" t="s">
        <v>786</v>
      </c>
      <c r="B308" s="185" t="s">
        <v>162</v>
      </c>
      <c r="C308" s="184" t="s">
        <v>88</v>
      </c>
      <c r="D308" s="184">
        <v>1</v>
      </c>
      <c r="E308" s="184">
        <v>1356.0257403</v>
      </c>
      <c r="F308" s="184">
        <v>1356.0257403</v>
      </c>
      <c r="G308" s="184"/>
      <c r="H308" s="184"/>
      <c r="I308" s="184"/>
      <c r="J308" s="184"/>
      <c r="K308" s="184"/>
      <c r="L308" s="193"/>
      <c r="M308" s="175"/>
      <c r="N308" s="180"/>
      <c r="O308" s="181"/>
      <c r="P308" s="176"/>
      <c r="Q308" s="182"/>
      <c r="R308" s="182"/>
    </row>
    <row r="309" spans="1:18" ht="12">
      <c r="A309" s="191" t="s">
        <v>788</v>
      </c>
      <c r="B309" s="185" t="s">
        <v>163</v>
      </c>
      <c r="C309" s="184" t="s">
        <v>88</v>
      </c>
      <c r="D309" s="184">
        <v>1</v>
      </c>
      <c r="E309" s="184">
        <v>1131.5897978</v>
      </c>
      <c r="F309" s="184">
        <v>1131.5897978</v>
      </c>
      <c r="G309" s="184"/>
      <c r="H309" s="184"/>
      <c r="I309" s="184"/>
      <c r="J309" s="184"/>
      <c r="K309" s="184"/>
      <c r="L309" s="193"/>
      <c r="M309" s="175"/>
      <c r="N309" s="180"/>
      <c r="O309" s="181"/>
      <c r="P309" s="176"/>
      <c r="Q309" s="182"/>
      <c r="R309" s="182"/>
    </row>
    <row r="310" spans="1:18" ht="12">
      <c r="A310" s="191"/>
      <c r="B310" s="185"/>
      <c r="C310" s="184"/>
      <c r="D310" s="184"/>
      <c r="E310" s="184"/>
      <c r="F310" s="186">
        <v>23208.476593001702</v>
      </c>
      <c r="G310" s="184"/>
      <c r="H310" s="184"/>
      <c r="I310" s="184"/>
      <c r="J310" s="184"/>
      <c r="K310" s="184"/>
      <c r="L310" s="193"/>
      <c r="M310" s="175"/>
      <c r="N310" s="180"/>
      <c r="O310" s="181"/>
      <c r="P310" s="176"/>
      <c r="Q310" s="182"/>
      <c r="R310" s="182"/>
    </row>
    <row r="311" spans="1:18" ht="12">
      <c r="A311" s="191"/>
      <c r="B311" s="185"/>
      <c r="C311" s="184"/>
      <c r="D311" s="184"/>
      <c r="E311" s="184"/>
      <c r="F311" s="184"/>
      <c r="G311" s="184"/>
      <c r="H311" s="184"/>
      <c r="I311" s="184"/>
      <c r="J311" s="184"/>
      <c r="K311" s="184"/>
      <c r="L311" s="193"/>
      <c r="M311" s="175"/>
      <c r="N311" s="180"/>
      <c r="O311" s="181"/>
      <c r="P311" s="176"/>
      <c r="Q311" s="182"/>
      <c r="R311" s="182"/>
    </row>
    <row r="312" spans="1:18" ht="12">
      <c r="A312" s="192">
        <v>15</v>
      </c>
      <c r="B312" s="187" t="s">
        <v>25</v>
      </c>
      <c r="C312" s="184"/>
      <c r="D312" s="184"/>
      <c r="E312" s="184"/>
      <c r="F312" s="184"/>
      <c r="G312" s="184"/>
      <c r="H312" s="184"/>
      <c r="I312" s="184"/>
      <c r="J312" s="184"/>
      <c r="K312" s="184"/>
      <c r="L312" s="193"/>
      <c r="M312" s="175"/>
      <c r="N312" s="180"/>
      <c r="O312" s="181"/>
      <c r="P312" s="176"/>
      <c r="Q312" s="182"/>
      <c r="R312" s="182"/>
    </row>
    <row r="313" spans="1:18" ht="36">
      <c r="A313" s="191" t="s">
        <v>56</v>
      </c>
      <c r="B313" s="185" t="s">
        <v>654</v>
      </c>
      <c r="C313" s="184" t="s">
        <v>88</v>
      </c>
      <c r="D313" s="184">
        <v>2</v>
      </c>
      <c r="E313" s="184">
        <v>794.2652802700001</v>
      </c>
      <c r="F313" s="184">
        <v>1588.5305605400001</v>
      </c>
      <c r="G313" s="184"/>
      <c r="H313" s="184"/>
      <c r="I313" s="184"/>
      <c r="J313" s="184"/>
      <c r="K313" s="184"/>
      <c r="L313" s="193"/>
      <c r="M313" s="175"/>
      <c r="N313" s="180"/>
      <c r="O313" s="181"/>
      <c r="P313" s="176"/>
      <c r="Q313" s="182"/>
      <c r="R313" s="182"/>
    </row>
    <row r="314" spans="1:18" ht="24">
      <c r="A314" s="191" t="s">
        <v>57</v>
      </c>
      <c r="B314" s="185" t="s">
        <v>641</v>
      </c>
      <c r="C314" s="184" t="s">
        <v>88</v>
      </c>
      <c r="D314" s="184">
        <v>2</v>
      </c>
      <c r="E314" s="184">
        <v>187.39049175</v>
      </c>
      <c r="F314" s="184">
        <v>374.7809835</v>
      </c>
      <c r="G314" s="184"/>
      <c r="H314" s="184"/>
      <c r="I314" s="184"/>
      <c r="J314" s="184"/>
      <c r="K314" s="184"/>
      <c r="L314" s="193"/>
      <c r="M314" s="175"/>
      <c r="N314" s="180"/>
      <c r="O314" s="181"/>
      <c r="P314" s="176"/>
      <c r="Q314" s="182"/>
      <c r="R314" s="182"/>
    </row>
    <row r="315" spans="1:18" ht="36">
      <c r="A315" s="191" t="s">
        <v>58</v>
      </c>
      <c r="B315" s="185" t="s">
        <v>497</v>
      </c>
      <c r="C315" s="184" t="s">
        <v>88</v>
      </c>
      <c r="D315" s="184">
        <v>10</v>
      </c>
      <c r="E315" s="184">
        <v>370.66001510999996</v>
      </c>
      <c r="F315" s="184">
        <v>3706.6001510999995</v>
      </c>
      <c r="G315" s="184"/>
      <c r="H315" s="184"/>
      <c r="I315" s="184"/>
      <c r="J315" s="184"/>
      <c r="K315" s="184"/>
      <c r="L315" s="193"/>
      <c r="M315" s="175"/>
      <c r="N315" s="180"/>
      <c r="O315" s="181"/>
      <c r="P315" s="176"/>
      <c r="Q315" s="182"/>
      <c r="R315" s="182"/>
    </row>
    <row r="316" spans="1:18" ht="24">
      <c r="A316" s="191" t="s">
        <v>456</v>
      </c>
      <c r="B316" s="185" t="s">
        <v>642</v>
      </c>
      <c r="C316" s="184" t="s">
        <v>88</v>
      </c>
      <c r="D316" s="184">
        <v>14</v>
      </c>
      <c r="E316" s="184">
        <v>204.32864529</v>
      </c>
      <c r="F316" s="184">
        <v>2860.60103406</v>
      </c>
      <c r="G316" s="184"/>
      <c r="H316" s="184"/>
      <c r="I316" s="184"/>
      <c r="J316" s="184"/>
      <c r="K316" s="184"/>
      <c r="L316" s="193"/>
      <c r="M316" s="175"/>
      <c r="N316" s="180"/>
      <c r="O316" s="181"/>
      <c r="P316" s="176"/>
      <c r="Q316" s="182"/>
      <c r="R316" s="182"/>
    </row>
    <row r="317" spans="1:18" ht="36">
      <c r="A317" s="191" t="s">
        <v>59</v>
      </c>
      <c r="B317" s="185" t="s">
        <v>155</v>
      </c>
      <c r="C317" s="184" t="s">
        <v>88</v>
      </c>
      <c r="D317" s="184">
        <v>13</v>
      </c>
      <c r="E317" s="184">
        <v>94.58758155</v>
      </c>
      <c r="F317" s="184">
        <v>1229.6385601499999</v>
      </c>
      <c r="G317" s="184"/>
      <c r="H317" s="184"/>
      <c r="I317" s="184"/>
      <c r="J317" s="184"/>
      <c r="K317" s="184"/>
      <c r="L317" s="193"/>
      <c r="M317" s="175"/>
      <c r="N317" s="180"/>
      <c r="O317" s="181"/>
      <c r="P317" s="176"/>
      <c r="Q317" s="182"/>
      <c r="R317" s="182"/>
    </row>
    <row r="318" spans="1:18" ht="36">
      <c r="A318" s="191" t="s">
        <v>60</v>
      </c>
      <c r="B318" s="185" t="s">
        <v>159</v>
      </c>
      <c r="C318" s="184" t="s">
        <v>88</v>
      </c>
      <c r="D318" s="184">
        <v>3</v>
      </c>
      <c r="E318" s="184">
        <v>1003.4395786799998</v>
      </c>
      <c r="F318" s="184">
        <v>2783.16</v>
      </c>
      <c r="G318" s="184"/>
      <c r="H318" s="184"/>
      <c r="I318" s="184"/>
      <c r="J318" s="184"/>
      <c r="K318" s="184"/>
      <c r="L318" s="193"/>
      <c r="M318" s="175"/>
      <c r="N318" s="180"/>
      <c r="O318" s="181"/>
      <c r="P318" s="176"/>
      <c r="Q318" s="182"/>
      <c r="R318" s="182"/>
    </row>
    <row r="319" spans="1:18" ht="48">
      <c r="A319" s="191" t="s">
        <v>61</v>
      </c>
      <c r="B319" s="185" t="s">
        <v>160</v>
      </c>
      <c r="C319" s="184" t="s">
        <v>71</v>
      </c>
      <c r="D319" s="184">
        <v>9</v>
      </c>
      <c r="E319" s="184">
        <v>254.26699452</v>
      </c>
      <c r="F319" s="184">
        <v>2288.40295068</v>
      </c>
      <c r="G319" s="184"/>
      <c r="H319" s="184"/>
      <c r="I319" s="184"/>
      <c r="J319" s="184"/>
      <c r="K319" s="184"/>
      <c r="L319" s="193"/>
      <c r="M319" s="175"/>
      <c r="N319" s="180"/>
      <c r="O319" s="181"/>
      <c r="P319" s="176"/>
      <c r="Q319" s="182"/>
      <c r="R319" s="182"/>
    </row>
    <row r="320" spans="1:18" ht="12">
      <c r="A320" s="191" t="s">
        <v>62</v>
      </c>
      <c r="B320" s="185" t="s">
        <v>455</v>
      </c>
      <c r="C320" s="184" t="s">
        <v>88</v>
      </c>
      <c r="D320" s="184">
        <v>2</v>
      </c>
      <c r="E320" s="184">
        <v>65.77325139</v>
      </c>
      <c r="F320" s="184">
        <v>131.54650278</v>
      </c>
      <c r="G320" s="184"/>
      <c r="H320" s="184"/>
      <c r="I320" s="184"/>
      <c r="J320" s="184"/>
      <c r="K320" s="184"/>
      <c r="L320" s="193"/>
      <c r="M320" s="175"/>
      <c r="N320" s="180"/>
      <c r="O320" s="181"/>
      <c r="P320" s="176"/>
      <c r="Q320" s="182"/>
      <c r="R320" s="182"/>
    </row>
    <row r="321" spans="1:18" ht="24">
      <c r="A321" s="191" t="s">
        <v>63</v>
      </c>
      <c r="B321" s="185" t="s">
        <v>645</v>
      </c>
      <c r="C321" s="184" t="s">
        <v>88</v>
      </c>
      <c r="D321" s="184">
        <v>3</v>
      </c>
      <c r="E321" s="184">
        <v>71.74378827</v>
      </c>
      <c r="F321" s="184">
        <v>215.23136481</v>
      </c>
      <c r="G321" s="184"/>
      <c r="H321" s="184"/>
      <c r="I321" s="184"/>
      <c r="J321" s="184"/>
      <c r="K321" s="184"/>
      <c r="L321" s="193"/>
      <c r="M321" s="175"/>
      <c r="N321" s="180"/>
      <c r="O321" s="181"/>
      <c r="P321" s="176"/>
      <c r="Q321" s="182"/>
      <c r="R321" s="182"/>
    </row>
    <row r="322" spans="1:18" ht="24">
      <c r="A322" s="191" t="s">
        <v>64</v>
      </c>
      <c r="B322" s="185" t="s">
        <v>646</v>
      </c>
      <c r="C322" s="184" t="s">
        <v>88</v>
      </c>
      <c r="D322" s="184">
        <v>3</v>
      </c>
      <c r="E322" s="184">
        <v>83.07915539</v>
      </c>
      <c r="F322" s="184">
        <v>249.23746617</v>
      </c>
      <c r="G322" s="184"/>
      <c r="H322" s="184"/>
      <c r="I322" s="184"/>
      <c r="J322" s="184"/>
      <c r="K322" s="184"/>
      <c r="L322" s="193"/>
      <c r="M322" s="175"/>
      <c r="N322" s="180"/>
      <c r="O322" s="181"/>
      <c r="P322" s="176"/>
      <c r="Q322" s="182"/>
      <c r="R322" s="182"/>
    </row>
    <row r="323" spans="1:18" ht="24">
      <c r="A323" s="191" t="s">
        <v>65</v>
      </c>
      <c r="B323" s="185" t="s">
        <v>657</v>
      </c>
      <c r="C323" s="184" t="s">
        <v>88</v>
      </c>
      <c r="D323" s="184">
        <v>5</v>
      </c>
      <c r="E323" s="184">
        <v>309.4511959</v>
      </c>
      <c r="F323" s="184">
        <v>1547.2559795000002</v>
      </c>
      <c r="G323" s="184"/>
      <c r="H323" s="184"/>
      <c r="I323" s="184"/>
      <c r="J323" s="184"/>
      <c r="K323" s="184"/>
      <c r="L323" s="193"/>
      <c r="M323" s="175"/>
      <c r="N323" s="180"/>
      <c r="O323" s="181"/>
      <c r="P323" s="176"/>
      <c r="Q323" s="182"/>
      <c r="R323" s="182"/>
    </row>
    <row r="324" spans="1:18" ht="24">
      <c r="A324" s="191" t="s">
        <v>298</v>
      </c>
      <c r="B324" s="185" t="s">
        <v>157</v>
      </c>
      <c r="C324" s="184" t="s">
        <v>88</v>
      </c>
      <c r="D324" s="184">
        <v>10</v>
      </c>
      <c r="E324" s="184">
        <v>54.01605286</v>
      </c>
      <c r="F324" s="184">
        <v>540.1605286</v>
      </c>
      <c r="G324" s="184"/>
      <c r="H324" s="184"/>
      <c r="I324" s="184"/>
      <c r="J324" s="184"/>
      <c r="K324" s="184"/>
      <c r="L324" s="193"/>
      <c r="M324" s="175"/>
      <c r="N324" s="180"/>
      <c r="O324" s="181"/>
      <c r="P324" s="176"/>
      <c r="Q324" s="182"/>
      <c r="R324" s="182"/>
    </row>
    <row r="325" spans="1:18" ht="24">
      <c r="A325" s="191" t="s">
        <v>66</v>
      </c>
      <c r="B325" s="185" t="s">
        <v>643</v>
      </c>
      <c r="C325" s="184" t="s">
        <v>88</v>
      </c>
      <c r="D325" s="184">
        <v>2</v>
      </c>
      <c r="E325" s="184">
        <v>595.5935023499999</v>
      </c>
      <c r="F325" s="184">
        <v>1191.1870046999998</v>
      </c>
      <c r="G325" s="184"/>
      <c r="H325" s="184"/>
      <c r="I325" s="184"/>
      <c r="J325" s="184"/>
      <c r="K325" s="184"/>
      <c r="L325" s="193"/>
      <c r="M325" s="175"/>
      <c r="N325" s="180"/>
      <c r="O325" s="181"/>
      <c r="P325" s="176"/>
      <c r="Q325" s="182"/>
      <c r="R325" s="182"/>
    </row>
    <row r="326" spans="1:18" ht="12">
      <c r="A326" s="191" t="s">
        <v>67</v>
      </c>
      <c r="B326" s="185" t="s">
        <v>644</v>
      </c>
      <c r="C326" s="184" t="s">
        <v>88</v>
      </c>
      <c r="D326" s="184">
        <v>2</v>
      </c>
      <c r="E326" s="184">
        <v>37.44564978</v>
      </c>
      <c r="F326" s="184">
        <v>74.89129956</v>
      </c>
      <c r="G326" s="184"/>
      <c r="H326" s="184"/>
      <c r="I326" s="184"/>
      <c r="J326" s="184"/>
      <c r="K326" s="184"/>
      <c r="L326" s="193"/>
      <c r="M326" s="175"/>
      <c r="N326" s="180"/>
      <c r="O326" s="181"/>
      <c r="P326" s="176"/>
      <c r="Q326" s="182"/>
      <c r="R326" s="182"/>
    </row>
    <row r="327" spans="1:18" ht="12">
      <c r="A327" s="191" t="s">
        <v>68</v>
      </c>
      <c r="B327" s="185" t="s">
        <v>153</v>
      </c>
      <c r="C327" s="184" t="s">
        <v>88</v>
      </c>
      <c r="D327" s="184">
        <v>14</v>
      </c>
      <c r="E327" s="184">
        <v>28.85759492</v>
      </c>
      <c r="F327" s="184">
        <v>404.00632888</v>
      </c>
      <c r="G327" s="184"/>
      <c r="H327" s="184"/>
      <c r="I327" s="184"/>
      <c r="J327" s="184"/>
      <c r="K327" s="184"/>
      <c r="L327" s="193"/>
      <c r="M327" s="175"/>
      <c r="N327" s="180"/>
      <c r="O327" s="181"/>
      <c r="P327" s="176"/>
      <c r="Q327" s="182"/>
      <c r="R327" s="182"/>
    </row>
    <row r="328" spans="1:18" ht="24">
      <c r="A328" s="191" t="s">
        <v>69</v>
      </c>
      <c r="B328" s="185" t="s">
        <v>152</v>
      </c>
      <c r="C328" s="184" t="s">
        <v>71</v>
      </c>
      <c r="D328" s="184">
        <v>3</v>
      </c>
      <c r="E328" s="184">
        <v>125.31637734</v>
      </c>
      <c r="F328" s="184">
        <v>375.94913202</v>
      </c>
      <c r="G328" s="184"/>
      <c r="H328" s="184"/>
      <c r="I328" s="184"/>
      <c r="J328" s="184"/>
      <c r="K328" s="184"/>
      <c r="L328" s="193"/>
      <c r="M328" s="175"/>
      <c r="N328" s="180"/>
      <c r="O328" s="181"/>
      <c r="P328" s="176"/>
      <c r="Q328" s="182"/>
      <c r="R328" s="182"/>
    </row>
    <row r="329" spans="1:18" ht="12">
      <c r="A329" s="191" t="s">
        <v>70</v>
      </c>
      <c r="B329" s="185" t="s">
        <v>655</v>
      </c>
      <c r="C329" s="184" t="s">
        <v>88</v>
      </c>
      <c r="D329" s="184">
        <v>2</v>
      </c>
      <c r="E329" s="184">
        <v>143.43349559</v>
      </c>
      <c r="F329" s="184">
        <v>286.86699118</v>
      </c>
      <c r="G329" s="184"/>
      <c r="H329" s="184"/>
      <c r="I329" s="184"/>
      <c r="J329" s="184"/>
      <c r="K329" s="184"/>
      <c r="L329" s="193"/>
      <c r="M329" s="175"/>
      <c r="N329" s="180"/>
      <c r="O329" s="181"/>
      <c r="P329" s="176"/>
      <c r="Q329" s="182"/>
      <c r="R329" s="182"/>
    </row>
    <row r="330" spans="1:18" ht="24">
      <c r="A330" s="191" t="s">
        <v>959</v>
      </c>
      <c r="B330" s="185" t="s">
        <v>650</v>
      </c>
      <c r="C330" s="184" t="s">
        <v>88</v>
      </c>
      <c r="D330" s="184">
        <v>2</v>
      </c>
      <c r="E330" s="184">
        <v>149.43648104</v>
      </c>
      <c r="F330" s="184">
        <v>298.87296208</v>
      </c>
      <c r="G330" s="184"/>
      <c r="H330" s="184"/>
      <c r="I330" s="184"/>
      <c r="J330" s="184"/>
      <c r="K330" s="184"/>
      <c r="L330" s="193"/>
      <c r="M330" s="175"/>
      <c r="N330" s="180"/>
      <c r="O330" s="181"/>
      <c r="P330" s="176"/>
      <c r="Q330" s="182"/>
      <c r="R330" s="182"/>
    </row>
    <row r="331" spans="1:18" ht="24">
      <c r="A331" s="191" t="s">
        <v>299</v>
      </c>
      <c r="B331" s="185" t="s">
        <v>158</v>
      </c>
      <c r="C331" s="184" t="s">
        <v>88</v>
      </c>
      <c r="D331" s="184">
        <v>10</v>
      </c>
      <c r="E331" s="184">
        <v>100.89342032</v>
      </c>
      <c r="F331" s="184">
        <v>1008.9342032000001</v>
      </c>
      <c r="G331" s="184"/>
      <c r="H331" s="184"/>
      <c r="I331" s="184"/>
      <c r="J331" s="184"/>
      <c r="K331" s="184"/>
      <c r="L331" s="193"/>
      <c r="M331" s="175"/>
      <c r="N331" s="180"/>
      <c r="O331" s="181"/>
      <c r="P331" s="176"/>
      <c r="Q331" s="182"/>
      <c r="R331" s="182"/>
    </row>
    <row r="332" spans="1:18" ht="24">
      <c r="A332" s="191" t="s">
        <v>300</v>
      </c>
      <c r="B332" s="185" t="s">
        <v>161</v>
      </c>
      <c r="C332" s="184" t="s">
        <v>88</v>
      </c>
      <c r="D332" s="184">
        <v>12</v>
      </c>
      <c r="E332" s="184">
        <v>64.34551431</v>
      </c>
      <c r="F332" s="184">
        <v>772.14617172</v>
      </c>
      <c r="G332" s="184"/>
      <c r="H332" s="184"/>
      <c r="I332" s="184"/>
      <c r="J332" s="184"/>
      <c r="K332" s="184"/>
      <c r="L332" s="193"/>
      <c r="M332" s="175"/>
      <c r="N332" s="180"/>
      <c r="O332" s="181"/>
      <c r="P332" s="176"/>
      <c r="Q332" s="182"/>
      <c r="R332" s="182"/>
    </row>
    <row r="333" spans="1:18" ht="12">
      <c r="A333" s="191" t="s">
        <v>301</v>
      </c>
      <c r="B333" s="185" t="s">
        <v>656</v>
      </c>
      <c r="C333" s="184" t="s">
        <v>88</v>
      </c>
      <c r="D333" s="184">
        <v>11</v>
      </c>
      <c r="E333" s="184">
        <v>12.15739756</v>
      </c>
      <c r="F333" s="184">
        <v>133.73137316</v>
      </c>
      <c r="G333" s="184"/>
      <c r="H333" s="184"/>
      <c r="I333" s="184"/>
      <c r="J333" s="184"/>
      <c r="K333" s="184"/>
      <c r="L333" s="193"/>
      <c r="M333" s="175"/>
      <c r="N333" s="180"/>
      <c r="O333" s="181"/>
      <c r="P333" s="176"/>
      <c r="Q333" s="182"/>
      <c r="R333" s="182"/>
    </row>
    <row r="334" spans="1:18" ht="24">
      <c r="A334" s="191" t="s">
        <v>651</v>
      </c>
      <c r="B334" s="185" t="s">
        <v>154</v>
      </c>
      <c r="C334" s="184" t="s">
        <v>88</v>
      </c>
      <c r="D334" s="184">
        <v>19</v>
      </c>
      <c r="E334" s="184">
        <v>32.24306239</v>
      </c>
      <c r="F334" s="184">
        <v>612.61818541</v>
      </c>
      <c r="G334" s="184"/>
      <c r="H334" s="184"/>
      <c r="I334" s="184"/>
      <c r="J334" s="184"/>
      <c r="K334" s="184"/>
      <c r="L334" s="193"/>
      <c r="M334" s="175"/>
      <c r="N334" s="180"/>
      <c r="O334" s="181"/>
      <c r="P334" s="176"/>
      <c r="Q334" s="182"/>
      <c r="R334" s="182"/>
    </row>
    <row r="335" spans="1:18" ht="24">
      <c r="A335" s="191" t="s">
        <v>302</v>
      </c>
      <c r="B335" s="185" t="s">
        <v>647</v>
      </c>
      <c r="C335" s="184" t="s">
        <v>88</v>
      </c>
      <c r="D335" s="184">
        <v>17</v>
      </c>
      <c r="E335" s="184">
        <v>58.69946313</v>
      </c>
      <c r="F335" s="184">
        <v>997.89087321</v>
      </c>
      <c r="G335" s="184"/>
      <c r="H335" s="184"/>
      <c r="I335" s="184"/>
      <c r="J335" s="184"/>
      <c r="K335" s="184"/>
      <c r="L335" s="193"/>
      <c r="M335" s="175"/>
      <c r="N335" s="180"/>
      <c r="O335" s="181"/>
      <c r="P335" s="176"/>
      <c r="Q335" s="182"/>
      <c r="R335" s="182"/>
    </row>
    <row r="336" spans="1:18" ht="24">
      <c r="A336" s="191" t="s">
        <v>303</v>
      </c>
      <c r="B336" s="185" t="s">
        <v>156</v>
      </c>
      <c r="C336" s="184" t="s">
        <v>88</v>
      </c>
      <c r="D336" s="184">
        <v>13</v>
      </c>
      <c r="E336" s="184">
        <v>65.69753806</v>
      </c>
      <c r="F336" s="184">
        <v>854.0679947799999</v>
      </c>
      <c r="G336" s="184"/>
      <c r="H336" s="184"/>
      <c r="I336" s="184"/>
      <c r="J336" s="184"/>
      <c r="K336" s="184"/>
      <c r="L336" s="193"/>
      <c r="M336" s="175"/>
      <c r="N336" s="180"/>
      <c r="O336" s="181"/>
      <c r="P336" s="176"/>
      <c r="Q336" s="182"/>
      <c r="R336" s="182"/>
    </row>
    <row r="337" spans="1:18" ht="24">
      <c r="A337" s="191" t="s">
        <v>304</v>
      </c>
      <c r="B337" s="185" t="s">
        <v>648</v>
      </c>
      <c r="C337" s="184" t="s">
        <v>88</v>
      </c>
      <c r="D337" s="184">
        <v>6</v>
      </c>
      <c r="E337" s="184">
        <v>126.85227631999999</v>
      </c>
      <c r="F337" s="184">
        <v>761.1136579199999</v>
      </c>
      <c r="G337" s="184"/>
      <c r="H337" s="184"/>
      <c r="I337" s="184"/>
      <c r="J337" s="184"/>
      <c r="K337" s="184"/>
      <c r="L337" s="193"/>
      <c r="M337" s="175"/>
      <c r="N337" s="180"/>
      <c r="O337" s="181"/>
      <c r="P337" s="176"/>
      <c r="Q337" s="182"/>
      <c r="R337" s="182"/>
    </row>
    <row r="338" spans="1:18" ht="12">
      <c r="A338" s="191" t="s">
        <v>305</v>
      </c>
      <c r="B338" s="185" t="s">
        <v>658</v>
      </c>
      <c r="C338" s="184" t="s">
        <v>88</v>
      </c>
      <c r="D338" s="184">
        <v>3</v>
      </c>
      <c r="E338" s="184">
        <v>96.68592240999999</v>
      </c>
      <c r="F338" s="184">
        <v>290.05776722999997</v>
      </c>
      <c r="G338" s="184"/>
      <c r="H338" s="184"/>
      <c r="I338" s="184"/>
      <c r="J338" s="184"/>
      <c r="K338" s="184"/>
      <c r="L338" s="193"/>
      <c r="M338" s="175"/>
      <c r="N338" s="180"/>
      <c r="O338" s="181"/>
      <c r="P338" s="176"/>
      <c r="Q338" s="182"/>
      <c r="R338" s="182"/>
    </row>
    <row r="339" spans="1:18" ht="12">
      <c r="A339" s="191" t="s">
        <v>652</v>
      </c>
      <c r="B339" s="185" t="s">
        <v>649</v>
      </c>
      <c r="C339" s="184" t="s">
        <v>88</v>
      </c>
      <c r="D339" s="184">
        <v>1</v>
      </c>
      <c r="E339" s="184">
        <v>264.44502931</v>
      </c>
      <c r="F339" s="184">
        <v>264.44502931</v>
      </c>
      <c r="G339" s="184"/>
      <c r="H339" s="184"/>
      <c r="I339" s="184"/>
      <c r="J339" s="184"/>
      <c r="K339" s="184"/>
      <c r="L339" s="193"/>
      <c r="M339" s="175"/>
      <c r="N339" s="180"/>
      <c r="O339" s="181"/>
      <c r="P339" s="176"/>
      <c r="Q339" s="182"/>
      <c r="R339" s="182"/>
    </row>
    <row r="340" spans="1:18" ht="24">
      <c r="A340" s="191" t="s">
        <v>653</v>
      </c>
      <c r="B340" s="185" t="s">
        <v>659</v>
      </c>
      <c r="C340" s="184" t="s">
        <v>105</v>
      </c>
      <c r="D340" s="184">
        <v>9.9</v>
      </c>
      <c r="E340" s="184">
        <v>68.13118081</v>
      </c>
      <c r="F340" s="184">
        <v>674.498690019</v>
      </c>
      <c r="G340" s="184"/>
      <c r="H340" s="184"/>
      <c r="I340" s="184"/>
      <c r="J340" s="184"/>
      <c r="K340" s="184"/>
      <c r="L340" s="193"/>
      <c r="M340" s="175"/>
      <c r="N340" s="180"/>
      <c r="O340" s="181"/>
      <c r="P340" s="176"/>
      <c r="Q340" s="182"/>
      <c r="R340" s="182"/>
    </row>
    <row r="341" spans="1:18" ht="12">
      <c r="A341" s="191"/>
      <c r="B341" s="185"/>
      <c r="C341" s="184"/>
      <c r="D341" s="184"/>
      <c r="E341" s="184"/>
      <c r="F341" s="186">
        <v>26516.423746269</v>
      </c>
      <c r="G341" s="184"/>
      <c r="H341" s="184"/>
      <c r="I341" s="184"/>
      <c r="J341" s="184"/>
      <c r="K341" s="184"/>
      <c r="L341" s="193"/>
      <c r="M341" s="175"/>
      <c r="N341" s="180"/>
      <c r="O341" s="181"/>
      <c r="P341" s="176"/>
      <c r="Q341" s="182"/>
      <c r="R341" s="182"/>
    </row>
    <row r="342" spans="1:18" ht="12">
      <c r="A342" s="191"/>
      <c r="B342" s="185"/>
      <c r="C342" s="184"/>
      <c r="D342" s="184"/>
      <c r="E342" s="184"/>
      <c r="F342" s="184"/>
      <c r="G342" s="184"/>
      <c r="H342" s="184"/>
      <c r="I342" s="184"/>
      <c r="J342" s="184"/>
      <c r="K342" s="184"/>
      <c r="L342" s="193"/>
      <c r="M342" s="175"/>
      <c r="N342" s="180"/>
      <c r="O342" s="181"/>
      <c r="P342" s="176"/>
      <c r="Q342" s="182"/>
      <c r="R342" s="182"/>
    </row>
    <row r="343" spans="1:18" ht="12">
      <c r="A343" s="192">
        <v>16</v>
      </c>
      <c r="B343" s="187" t="s">
        <v>246</v>
      </c>
      <c r="C343" s="184"/>
      <c r="D343" s="184"/>
      <c r="E343" s="184"/>
      <c r="F343" s="184"/>
      <c r="G343" s="184"/>
      <c r="H343" s="184"/>
      <c r="I343" s="184"/>
      <c r="J343" s="184"/>
      <c r="K343" s="184"/>
      <c r="L343" s="193"/>
      <c r="M343" s="175"/>
      <c r="N343" s="180"/>
      <c r="O343" s="181"/>
      <c r="P343" s="176"/>
      <c r="Q343" s="182"/>
      <c r="R343" s="182"/>
    </row>
    <row r="344" spans="1:18" ht="12">
      <c r="A344" s="191" t="s">
        <v>306</v>
      </c>
      <c r="B344" s="185" t="s">
        <v>535</v>
      </c>
      <c r="C344" s="184" t="s">
        <v>90</v>
      </c>
      <c r="D344" s="184">
        <v>0.78</v>
      </c>
      <c r="E344" s="184">
        <v>358.03752138</v>
      </c>
      <c r="F344" s="184">
        <v>279.2692666764</v>
      </c>
      <c r="G344" s="184"/>
      <c r="H344" s="184"/>
      <c r="I344" s="184"/>
      <c r="J344" s="184"/>
      <c r="K344" s="184"/>
      <c r="L344" s="193"/>
      <c r="M344" s="175"/>
      <c r="N344" s="180"/>
      <c r="O344" s="181"/>
      <c r="P344" s="176"/>
      <c r="Q344" s="182"/>
      <c r="R344" s="182"/>
    </row>
    <row r="345" spans="1:18" ht="12">
      <c r="A345" s="191" t="s">
        <v>307</v>
      </c>
      <c r="B345" s="185" t="s">
        <v>688</v>
      </c>
      <c r="C345" s="184" t="s">
        <v>93</v>
      </c>
      <c r="D345" s="184">
        <v>0.32</v>
      </c>
      <c r="E345" s="184">
        <v>368.47514472999995</v>
      </c>
      <c r="F345" s="184">
        <v>117.91204631359999</v>
      </c>
      <c r="G345" s="184"/>
      <c r="H345" s="184"/>
      <c r="I345" s="184"/>
      <c r="J345" s="184"/>
      <c r="K345" s="184"/>
      <c r="L345" s="193"/>
      <c r="M345" s="175"/>
      <c r="N345" s="180"/>
      <c r="O345" s="181"/>
      <c r="P345" s="176"/>
      <c r="Q345" s="182"/>
      <c r="R345" s="182"/>
    </row>
    <row r="346" spans="1:18" ht="12">
      <c r="A346" s="191" t="s">
        <v>308</v>
      </c>
      <c r="B346" s="185" t="s">
        <v>933</v>
      </c>
      <c r="C346" s="184" t="s">
        <v>105</v>
      </c>
      <c r="D346" s="184">
        <v>22</v>
      </c>
      <c r="E346" s="184">
        <v>19.40424486</v>
      </c>
      <c r="F346" s="184">
        <v>426.89338691999995</v>
      </c>
      <c r="G346" s="184"/>
      <c r="H346" s="184"/>
      <c r="I346" s="184"/>
      <c r="J346" s="184"/>
      <c r="K346" s="184"/>
      <c r="L346" s="193"/>
      <c r="M346" s="175"/>
      <c r="N346" s="180"/>
      <c r="O346" s="181"/>
      <c r="P346" s="176"/>
      <c r="Q346" s="182"/>
      <c r="R346" s="182"/>
    </row>
    <row r="347" spans="1:18" ht="12">
      <c r="A347" s="191" t="s">
        <v>309</v>
      </c>
      <c r="B347" s="185" t="s">
        <v>547</v>
      </c>
      <c r="C347" s="184" t="s">
        <v>105</v>
      </c>
      <c r="D347" s="184">
        <v>22</v>
      </c>
      <c r="E347" s="184">
        <v>12.41698612</v>
      </c>
      <c r="F347" s="184">
        <v>273.17369464</v>
      </c>
      <c r="G347" s="184"/>
      <c r="H347" s="184"/>
      <c r="I347" s="184"/>
      <c r="J347" s="184"/>
      <c r="K347" s="184"/>
      <c r="L347" s="193"/>
      <c r="M347" s="175"/>
      <c r="N347" s="180"/>
      <c r="O347" s="181"/>
      <c r="P347" s="176"/>
      <c r="Q347" s="182"/>
      <c r="R347" s="182"/>
    </row>
    <row r="348" spans="1:18" ht="12">
      <c r="A348" s="191" t="s">
        <v>310</v>
      </c>
      <c r="B348" s="185" t="s">
        <v>689</v>
      </c>
      <c r="C348" s="184" t="s">
        <v>88</v>
      </c>
      <c r="D348" s="184">
        <v>2</v>
      </c>
      <c r="E348" s="184">
        <v>13.82309082</v>
      </c>
      <c r="F348" s="184">
        <v>27.64618164</v>
      </c>
      <c r="G348" s="184"/>
      <c r="H348" s="184"/>
      <c r="I348" s="184"/>
      <c r="J348" s="184"/>
      <c r="K348" s="184"/>
      <c r="L348" s="193"/>
      <c r="M348" s="175"/>
      <c r="N348" s="180"/>
      <c r="O348" s="181"/>
      <c r="P348" s="176"/>
      <c r="Q348" s="182"/>
      <c r="R348" s="182"/>
    </row>
    <row r="349" spans="1:18" ht="12">
      <c r="A349" s="191" t="s">
        <v>311</v>
      </c>
      <c r="B349" s="185" t="s">
        <v>164</v>
      </c>
      <c r="C349" s="184" t="s">
        <v>88</v>
      </c>
      <c r="D349" s="184">
        <v>4</v>
      </c>
      <c r="E349" s="184">
        <v>96.89143001999999</v>
      </c>
      <c r="F349" s="184">
        <v>387.56572007999995</v>
      </c>
      <c r="G349" s="184"/>
      <c r="H349" s="184"/>
      <c r="I349" s="184"/>
      <c r="J349" s="184"/>
      <c r="K349" s="184"/>
      <c r="L349" s="193"/>
      <c r="M349" s="175"/>
      <c r="N349" s="180"/>
      <c r="O349" s="181"/>
      <c r="P349" s="176"/>
      <c r="Q349" s="182"/>
      <c r="R349" s="182"/>
    </row>
    <row r="350" spans="1:18" ht="12">
      <c r="A350" s="191" t="s">
        <v>312</v>
      </c>
      <c r="B350" s="185" t="s">
        <v>522</v>
      </c>
      <c r="C350" s="184" t="s">
        <v>88</v>
      </c>
      <c r="D350" s="184">
        <v>3</v>
      </c>
      <c r="E350" s="184">
        <v>2.2930322800000003</v>
      </c>
      <c r="F350" s="184">
        <v>6.879096840000001</v>
      </c>
      <c r="G350" s="184"/>
      <c r="H350" s="184"/>
      <c r="I350" s="184"/>
      <c r="J350" s="184"/>
      <c r="K350" s="184"/>
      <c r="L350" s="193"/>
      <c r="M350" s="175"/>
      <c r="N350" s="180"/>
      <c r="O350" s="181"/>
      <c r="P350" s="176"/>
      <c r="Q350" s="182"/>
      <c r="R350" s="182"/>
    </row>
    <row r="351" spans="1:18" ht="12">
      <c r="A351" s="191" t="s">
        <v>313</v>
      </c>
      <c r="B351" s="185" t="s">
        <v>523</v>
      </c>
      <c r="C351" s="184" t="s">
        <v>88</v>
      </c>
      <c r="D351" s="184">
        <v>6</v>
      </c>
      <c r="E351" s="184">
        <v>2.8013932099999996</v>
      </c>
      <c r="F351" s="184">
        <v>16.808359259999996</v>
      </c>
      <c r="G351" s="184"/>
      <c r="H351" s="184"/>
      <c r="I351" s="184"/>
      <c r="J351" s="184"/>
      <c r="K351" s="184"/>
      <c r="L351" s="193"/>
      <c r="M351" s="175"/>
      <c r="N351" s="180"/>
      <c r="O351" s="181"/>
      <c r="P351" s="176"/>
      <c r="Q351" s="182"/>
      <c r="R351" s="182"/>
    </row>
    <row r="352" spans="1:18" ht="12">
      <c r="A352" s="191" t="s">
        <v>518</v>
      </c>
      <c r="B352" s="185" t="s">
        <v>526</v>
      </c>
      <c r="C352" s="184" t="s">
        <v>88</v>
      </c>
      <c r="D352" s="184">
        <v>4</v>
      </c>
      <c r="E352" s="184">
        <v>2.8987389200000004</v>
      </c>
      <c r="F352" s="184">
        <v>11.594955680000002</v>
      </c>
      <c r="G352" s="184"/>
      <c r="H352" s="184"/>
      <c r="I352" s="184"/>
      <c r="J352" s="184"/>
      <c r="K352" s="184"/>
      <c r="L352" s="193"/>
      <c r="M352" s="175"/>
      <c r="N352" s="180"/>
      <c r="O352" s="181"/>
      <c r="P352" s="176"/>
      <c r="Q352" s="182"/>
      <c r="R352" s="182"/>
    </row>
    <row r="353" spans="1:18" ht="12">
      <c r="A353" s="191" t="s">
        <v>519</v>
      </c>
      <c r="B353" s="185" t="s">
        <v>532</v>
      </c>
      <c r="C353" s="184" t="s">
        <v>88</v>
      </c>
      <c r="D353" s="184">
        <v>4</v>
      </c>
      <c r="E353" s="184">
        <v>4.05607125</v>
      </c>
      <c r="F353" s="184">
        <v>16.224285</v>
      </c>
      <c r="G353" s="184"/>
      <c r="H353" s="184"/>
      <c r="I353" s="184"/>
      <c r="J353" s="184"/>
      <c r="K353" s="184"/>
      <c r="L353" s="193"/>
      <c r="M353" s="175"/>
      <c r="N353" s="180"/>
      <c r="O353" s="181"/>
      <c r="P353" s="176"/>
      <c r="Q353" s="182"/>
      <c r="R353" s="182"/>
    </row>
    <row r="354" spans="1:18" ht="12">
      <c r="A354" s="191" t="s">
        <v>536</v>
      </c>
      <c r="B354" s="185" t="s">
        <v>524</v>
      </c>
      <c r="C354" s="184" t="s">
        <v>88</v>
      </c>
      <c r="D354" s="184">
        <v>1</v>
      </c>
      <c r="E354" s="184">
        <v>4.91055026</v>
      </c>
      <c r="F354" s="184">
        <v>4.91055026</v>
      </c>
      <c r="G354" s="184"/>
      <c r="H354" s="184"/>
      <c r="I354" s="184"/>
      <c r="J354" s="184"/>
      <c r="K354" s="184"/>
      <c r="L354" s="193"/>
      <c r="M354" s="175"/>
      <c r="N354" s="180"/>
      <c r="O354" s="181"/>
      <c r="P354" s="176"/>
      <c r="Q354" s="182"/>
      <c r="R354" s="182"/>
    </row>
    <row r="355" spans="1:18" ht="12">
      <c r="A355" s="191" t="s">
        <v>537</v>
      </c>
      <c r="B355" s="185" t="s">
        <v>525</v>
      </c>
      <c r="C355" s="184" t="s">
        <v>88</v>
      </c>
      <c r="D355" s="184">
        <v>1</v>
      </c>
      <c r="E355" s="184">
        <v>4.921366449999999</v>
      </c>
      <c r="F355" s="184">
        <v>4.921366449999999</v>
      </c>
      <c r="G355" s="184"/>
      <c r="H355" s="184"/>
      <c r="I355" s="184"/>
      <c r="J355" s="184"/>
      <c r="K355" s="184"/>
      <c r="L355" s="193"/>
      <c r="M355" s="175"/>
      <c r="N355" s="180"/>
      <c r="O355" s="181"/>
      <c r="P355" s="176"/>
      <c r="Q355" s="182"/>
      <c r="R355" s="182"/>
    </row>
    <row r="356" spans="1:18" ht="12">
      <c r="A356" s="191" t="s">
        <v>538</v>
      </c>
      <c r="B356" s="185" t="s">
        <v>527</v>
      </c>
      <c r="C356" s="184" t="s">
        <v>88</v>
      </c>
      <c r="D356" s="184">
        <v>2</v>
      </c>
      <c r="E356" s="184">
        <v>4.27239505</v>
      </c>
      <c r="F356" s="184">
        <v>8.5447901</v>
      </c>
      <c r="G356" s="184"/>
      <c r="H356" s="184"/>
      <c r="I356" s="184"/>
      <c r="J356" s="184"/>
      <c r="K356" s="184"/>
      <c r="L356" s="193"/>
      <c r="M356" s="175"/>
      <c r="N356" s="180"/>
      <c r="O356" s="181"/>
      <c r="P356" s="176"/>
      <c r="Q356" s="182"/>
      <c r="R356" s="182"/>
    </row>
    <row r="357" spans="1:18" ht="12">
      <c r="A357" s="191" t="s">
        <v>539</v>
      </c>
      <c r="B357" s="185" t="s">
        <v>531</v>
      </c>
      <c r="C357" s="184" t="s">
        <v>88</v>
      </c>
      <c r="D357" s="184">
        <v>2</v>
      </c>
      <c r="E357" s="184">
        <v>4.02362268</v>
      </c>
      <c r="F357" s="184">
        <v>8.04724536</v>
      </c>
      <c r="G357" s="184"/>
      <c r="H357" s="184"/>
      <c r="I357" s="184"/>
      <c r="J357" s="184"/>
      <c r="K357" s="184"/>
      <c r="L357" s="193"/>
      <c r="M357" s="175"/>
      <c r="N357" s="180"/>
      <c r="O357" s="181"/>
      <c r="P357" s="176"/>
      <c r="Q357" s="182"/>
      <c r="R357" s="182"/>
    </row>
    <row r="358" spans="1:18" ht="12">
      <c r="A358" s="191" t="s">
        <v>540</v>
      </c>
      <c r="B358" s="185" t="s">
        <v>533</v>
      </c>
      <c r="C358" s="184" t="s">
        <v>88</v>
      </c>
      <c r="D358" s="184">
        <v>2</v>
      </c>
      <c r="E358" s="184">
        <v>27.55965212</v>
      </c>
      <c r="F358" s="184">
        <v>55.11930424</v>
      </c>
      <c r="G358" s="184"/>
      <c r="H358" s="184"/>
      <c r="I358" s="184"/>
      <c r="J358" s="184"/>
      <c r="K358" s="184"/>
      <c r="L358" s="193"/>
      <c r="M358" s="175"/>
      <c r="N358" s="180"/>
      <c r="O358" s="181"/>
      <c r="P358" s="176"/>
      <c r="Q358" s="182"/>
      <c r="R358" s="182"/>
    </row>
    <row r="359" spans="1:18" ht="12">
      <c r="A359" s="191" t="s">
        <v>541</v>
      </c>
      <c r="B359" s="185" t="s">
        <v>528</v>
      </c>
      <c r="C359" s="184" t="s">
        <v>88</v>
      </c>
      <c r="D359" s="184">
        <v>1</v>
      </c>
      <c r="E359" s="184">
        <v>84.63668675</v>
      </c>
      <c r="F359" s="184">
        <v>84.63668675</v>
      </c>
      <c r="G359" s="184"/>
      <c r="H359" s="184"/>
      <c r="I359" s="184"/>
      <c r="J359" s="184"/>
      <c r="K359" s="184"/>
      <c r="L359" s="193"/>
      <c r="M359" s="175"/>
      <c r="N359" s="180"/>
      <c r="O359" s="181"/>
      <c r="P359" s="176"/>
      <c r="Q359" s="182"/>
      <c r="R359" s="182"/>
    </row>
    <row r="360" spans="1:18" ht="12">
      <c r="A360" s="191" t="s">
        <v>542</v>
      </c>
      <c r="B360" s="185" t="s">
        <v>534</v>
      </c>
      <c r="C360" s="184" t="s">
        <v>88</v>
      </c>
      <c r="D360" s="184">
        <v>1</v>
      </c>
      <c r="E360" s="184">
        <v>100.26608130000001</v>
      </c>
      <c r="F360" s="184">
        <v>100.26608130000001</v>
      </c>
      <c r="G360" s="184"/>
      <c r="H360" s="184"/>
      <c r="I360" s="184"/>
      <c r="J360" s="184"/>
      <c r="K360" s="184"/>
      <c r="L360" s="193"/>
      <c r="M360" s="175"/>
      <c r="N360" s="180"/>
      <c r="O360" s="181"/>
      <c r="P360" s="176"/>
      <c r="Q360" s="182"/>
      <c r="R360" s="182"/>
    </row>
    <row r="361" spans="1:18" ht="12">
      <c r="A361" s="191" t="s">
        <v>543</v>
      </c>
      <c r="B361" s="185" t="s">
        <v>529</v>
      </c>
      <c r="C361" s="184" t="s">
        <v>105</v>
      </c>
      <c r="D361" s="184">
        <v>2</v>
      </c>
      <c r="E361" s="184">
        <v>6.576243519999999</v>
      </c>
      <c r="F361" s="184">
        <v>13.152487039999999</v>
      </c>
      <c r="G361" s="184"/>
      <c r="H361" s="184"/>
      <c r="I361" s="184"/>
      <c r="J361" s="184"/>
      <c r="K361" s="184"/>
      <c r="L361" s="193"/>
      <c r="M361" s="175"/>
      <c r="N361" s="180"/>
      <c r="O361" s="181"/>
      <c r="P361" s="176"/>
      <c r="Q361" s="182"/>
      <c r="R361" s="182"/>
    </row>
    <row r="362" spans="1:18" ht="12">
      <c r="A362" s="191" t="s">
        <v>544</v>
      </c>
      <c r="B362" s="185" t="s">
        <v>530</v>
      </c>
      <c r="C362" s="184" t="s">
        <v>88</v>
      </c>
      <c r="D362" s="184">
        <v>2</v>
      </c>
      <c r="E362" s="184">
        <v>88.96316275000001</v>
      </c>
      <c r="F362" s="184">
        <v>177.92632550000002</v>
      </c>
      <c r="G362" s="184"/>
      <c r="H362" s="184"/>
      <c r="I362" s="184"/>
      <c r="J362" s="184"/>
      <c r="K362" s="184"/>
      <c r="L362" s="193"/>
      <c r="M362" s="175"/>
      <c r="N362" s="180"/>
      <c r="O362" s="181"/>
      <c r="P362" s="176"/>
      <c r="Q362" s="182"/>
      <c r="R362" s="182"/>
    </row>
    <row r="363" spans="1:18" ht="12">
      <c r="A363" s="191" t="s">
        <v>545</v>
      </c>
      <c r="B363" s="185" t="s">
        <v>520</v>
      </c>
      <c r="C363" s="184" t="s">
        <v>88</v>
      </c>
      <c r="D363" s="184">
        <v>1</v>
      </c>
      <c r="E363" s="184">
        <v>22.140740929999996</v>
      </c>
      <c r="F363" s="184">
        <v>22.140740929999996</v>
      </c>
      <c r="G363" s="184"/>
      <c r="H363" s="184"/>
      <c r="I363" s="184"/>
      <c r="J363" s="184"/>
      <c r="K363" s="184"/>
      <c r="L363" s="193"/>
      <c r="M363" s="175"/>
      <c r="N363" s="180"/>
      <c r="O363" s="181"/>
      <c r="P363" s="176"/>
      <c r="Q363" s="182"/>
      <c r="R363" s="182"/>
    </row>
    <row r="364" spans="1:18" ht="12">
      <c r="A364" s="191" t="s">
        <v>546</v>
      </c>
      <c r="B364" s="185" t="s">
        <v>521</v>
      </c>
      <c r="C364" s="184" t="s">
        <v>88</v>
      </c>
      <c r="D364" s="184">
        <v>1</v>
      </c>
      <c r="E364" s="184">
        <v>22.140740929999996</v>
      </c>
      <c r="F364" s="184">
        <v>22.140740929999996</v>
      </c>
      <c r="G364" s="184"/>
      <c r="H364" s="184"/>
      <c r="I364" s="184"/>
      <c r="J364" s="184"/>
      <c r="K364" s="184"/>
      <c r="L364" s="193"/>
      <c r="M364" s="175"/>
      <c r="N364" s="180"/>
      <c r="O364" s="181"/>
      <c r="P364" s="176"/>
      <c r="Q364" s="182"/>
      <c r="R364" s="182"/>
    </row>
    <row r="365" spans="1:18" ht="12">
      <c r="A365" s="191"/>
      <c r="B365" s="185"/>
      <c r="C365" s="184"/>
      <c r="D365" s="184"/>
      <c r="E365" s="184"/>
      <c r="F365" s="186">
        <v>2065.7733119100003</v>
      </c>
      <c r="G365" s="184"/>
      <c r="H365" s="184"/>
      <c r="I365" s="184"/>
      <c r="J365" s="184"/>
      <c r="K365" s="184"/>
      <c r="L365" s="193"/>
      <c r="M365" s="175"/>
      <c r="N365" s="180"/>
      <c r="O365" s="181"/>
      <c r="P365" s="176"/>
      <c r="Q365" s="182"/>
      <c r="R365" s="182"/>
    </row>
    <row r="366" spans="1:18" ht="12">
      <c r="A366" s="191"/>
      <c r="B366" s="185"/>
      <c r="C366" s="184"/>
      <c r="D366" s="184"/>
      <c r="E366" s="184"/>
      <c r="F366" s="184"/>
      <c r="G366" s="184"/>
      <c r="H366" s="184"/>
      <c r="I366" s="184"/>
      <c r="J366" s="184"/>
      <c r="K366" s="184"/>
      <c r="L366" s="193"/>
      <c r="M366" s="175"/>
      <c r="N366" s="180"/>
      <c r="O366" s="181"/>
      <c r="P366" s="176"/>
      <c r="Q366" s="182"/>
      <c r="R366" s="182"/>
    </row>
    <row r="367" spans="1:18" ht="12">
      <c r="A367" s="192">
        <v>17</v>
      </c>
      <c r="B367" s="187" t="s">
        <v>247</v>
      </c>
      <c r="C367" s="184"/>
      <c r="D367" s="184"/>
      <c r="E367" s="184"/>
      <c r="F367" s="184"/>
      <c r="G367" s="184"/>
      <c r="H367" s="184"/>
      <c r="I367" s="184"/>
      <c r="J367" s="184"/>
      <c r="K367" s="184"/>
      <c r="L367" s="193"/>
      <c r="M367" s="175"/>
      <c r="N367" s="180"/>
      <c r="O367" s="181"/>
      <c r="P367" s="176"/>
      <c r="Q367" s="182"/>
      <c r="R367" s="182"/>
    </row>
    <row r="368" spans="1:18" ht="12">
      <c r="A368" s="191" t="s">
        <v>24</v>
      </c>
      <c r="B368" s="185" t="s">
        <v>793</v>
      </c>
      <c r="C368" s="184" t="s">
        <v>88</v>
      </c>
      <c r="D368" s="184">
        <v>5</v>
      </c>
      <c r="E368" s="184">
        <v>119.05380333</v>
      </c>
      <c r="F368" s="184">
        <v>595.2690166499999</v>
      </c>
      <c r="G368" s="184"/>
      <c r="H368" s="184"/>
      <c r="I368" s="184"/>
      <c r="J368" s="184"/>
      <c r="K368" s="184"/>
      <c r="L368" s="193"/>
      <c r="M368" s="175"/>
      <c r="N368" s="180"/>
      <c r="O368" s="181"/>
      <c r="P368" s="176"/>
      <c r="Q368" s="182"/>
      <c r="R368" s="182"/>
    </row>
    <row r="369" spans="1:18" ht="12">
      <c r="A369" s="191" t="s">
        <v>73</v>
      </c>
      <c r="B369" s="185" t="s">
        <v>794</v>
      </c>
      <c r="C369" s="184" t="s">
        <v>88</v>
      </c>
      <c r="D369" s="184">
        <v>1</v>
      </c>
      <c r="E369" s="184">
        <v>400.94534710999994</v>
      </c>
      <c r="F369" s="184">
        <v>400.94534710999994</v>
      </c>
      <c r="G369" s="184"/>
      <c r="H369" s="184"/>
      <c r="I369" s="184"/>
      <c r="J369" s="184"/>
      <c r="K369" s="184"/>
      <c r="L369" s="193"/>
      <c r="M369" s="175"/>
      <c r="N369" s="180"/>
      <c r="O369" s="181"/>
      <c r="P369" s="176"/>
      <c r="Q369" s="182"/>
      <c r="R369" s="182"/>
    </row>
    <row r="370" spans="1:18" ht="12">
      <c r="A370" s="191" t="s">
        <v>74</v>
      </c>
      <c r="B370" s="185" t="s">
        <v>795</v>
      </c>
      <c r="C370" s="184" t="s">
        <v>88</v>
      </c>
      <c r="D370" s="184">
        <v>2</v>
      </c>
      <c r="E370" s="184">
        <v>35.28241178</v>
      </c>
      <c r="F370" s="184">
        <v>70.56482356</v>
      </c>
      <c r="G370" s="184"/>
      <c r="H370" s="184"/>
      <c r="I370" s="184"/>
      <c r="J370" s="184"/>
      <c r="K370" s="184"/>
      <c r="L370" s="193"/>
      <c r="M370" s="175"/>
      <c r="N370" s="180"/>
      <c r="O370" s="181"/>
      <c r="P370" s="176"/>
      <c r="Q370" s="182"/>
      <c r="R370" s="182"/>
    </row>
    <row r="371" spans="1:18" ht="12">
      <c r="A371" s="191" t="s">
        <v>197</v>
      </c>
      <c r="B371" s="185" t="s">
        <v>796</v>
      </c>
      <c r="C371" s="184" t="s">
        <v>88</v>
      </c>
      <c r="D371" s="184">
        <v>10</v>
      </c>
      <c r="E371" s="184">
        <v>35.28241178</v>
      </c>
      <c r="F371" s="184">
        <v>352.82411779999995</v>
      </c>
      <c r="G371" s="184"/>
      <c r="H371" s="184"/>
      <c r="I371" s="184"/>
      <c r="J371" s="184"/>
      <c r="K371" s="184"/>
      <c r="L371" s="193"/>
      <c r="M371" s="175"/>
      <c r="N371" s="180"/>
      <c r="O371" s="181"/>
      <c r="P371" s="176"/>
      <c r="Q371" s="182"/>
      <c r="R371" s="182"/>
    </row>
    <row r="372" spans="1:18" ht="12">
      <c r="A372" s="191" t="s">
        <v>198</v>
      </c>
      <c r="B372" s="185" t="s">
        <v>878</v>
      </c>
      <c r="C372" s="184" t="s">
        <v>88</v>
      </c>
      <c r="D372" s="184">
        <v>1</v>
      </c>
      <c r="E372" s="184">
        <v>122.96926410999998</v>
      </c>
      <c r="F372" s="184">
        <v>122.96926410999998</v>
      </c>
      <c r="G372" s="184"/>
      <c r="H372" s="184"/>
      <c r="I372" s="184"/>
      <c r="J372" s="184"/>
      <c r="K372" s="184"/>
      <c r="L372" s="193"/>
      <c r="M372" s="175"/>
      <c r="N372" s="180"/>
      <c r="O372" s="181"/>
      <c r="P372" s="176"/>
      <c r="Q372" s="182"/>
      <c r="R372" s="182"/>
    </row>
    <row r="373" spans="1:18" ht="12">
      <c r="A373" s="191" t="s">
        <v>199</v>
      </c>
      <c r="B373" s="185" t="s">
        <v>797</v>
      </c>
      <c r="C373" s="184" t="s">
        <v>88</v>
      </c>
      <c r="D373" s="184">
        <v>11</v>
      </c>
      <c r="E373" s="184">
        <v>39.608887779999996</v>
      </c>
      <c r="F373" s="184">
        <v>435.69776557999995</v>
      </c>
      <c r="G373" s="184"/>
      <c r="H373" s="184"/>
      <c r="I373" s="184"/>
      <c r="J373" s="184"/>
      <c r="K373" s="184"/>
      <c r="L373" s="193"/>
      <c r="M373" s="175"/>
      <c r="N373" s="180"/>
      <c r="O373" s="181"/>
      <c r="P373" s="176"/>
      <c r="Q373" s="182"/>
      <c r="R373" s="182"/>
    </row>
    <row r="374" spans="1:18" ht="12">
      <c r="A374" s="191" t="s">
        <v>314</v>
      </c>
      <c r="B374" s="185" t="s">
        <v>798</v>
      </c>
      <c r="C374" s="184" t="s">
        <v>88</v>
      </c>
      <c r="D374" s="184">
        <v>2</v>
      </c>
      <c r="E374" s="184">
        <v>122.96926410999998</v>
      </c>
      <c r="F374" s="184">
        <v>245.93852821999997</v>
      </c>
      <c r="G374" s="184"/>
      <c r="H374" s="184"/>
      <c r="I374" s="184"/>
      <c r="J374" s="184"/>
      <c r="K374" s="184"/>
      <c r="L374" s="193"/>
      <c r="M374" s="175"/>
      <c r="N374" s="180"/>
      <c r="O374" s="181"/>
      <c r="P374" s="176"/>
      <c r="Q374" s="182"/>
      <c r="R374" s="182"/>
    </row>
    <row r="375" spans="1:18" ht="12">
      <c r="A375" s="191" t="s">
        <v>315</v>
      </c>
      <c r="B375" s="185" t="s">
        <v>799</v>
      </c>
      <c r="C375" s="184" t="s">
        <v>105</v>
      </c>
      <c r="D375" s="184">
        <v>61.56</v>
      </c>
      <c r="E375" s="184">
        <v>86.23748287000001</v>
      </c>
      <c r="F375" s="184">
        <v>5308.779445477201</v>
      </c>
      <c r="G375" s="184"/>
      <c r="H375" s="184"/>
      <c r="I375" s="184"/>
      <c r="J375" s="184"/>
      <c r="K375" s="184"/>
      <c r="L375" s="193"/>
      <c r="M375" s="175"/>
      <c r="N375" s="180"/>
      <c r="O375" s="181"/>
      <c r="P375" s="176"/>
      <c r="Q375" s="182"/>
      <c r="R375" s="182"/>
    </row>
    <row r="376" spans="1:18" ht="12">
      <c r="A376" s="191" t="s">
        <v>467</v>
      </c>
      <c r="B376" s="185" t="s">
        <v>800</v>
      </c>
      <c r="C376" s="184" t="s">
        <v>88</v>
      </c>
      <c r="D376" s="184">
        <v>3</v>
      </c>
      <c r="E376" s="184">
        <v>47.07205888</v>
      </c>
      <c r="F376" s="184">
        <v>141.21617664000001</v>
      </c>
      <c r="G376" s="184"/>
      <c r="H376" s="184"/>
      <c r="I376" s="184"/>
      <c r="J376" s="184"/>
      <c r="K376" s="184"/>
      <c r="L376" s="193"/>
      <c r="M376" s="175"/>
      <c r="N376" s="180"/>
      <c r="O376" s="181"/>
      <c r="P376" s="176"/>
      <c r="Q376" s="182"/>
      <c r="R376" s="182"/>
    </row>
    <row r="377" spans="1:18" ht="12">
      <c r="A377" s="191" t="s">
        <v>468</v>
      </c>
      <c r="B377" s="185" t="s">
        <v>960</v>
      </c>
      <c r="C377" s="184" t="s">
        <v>88</v>
      </c>
      <c r="D377" s="184">
        <v>2</v>
      </c>
      <c r="E377" s="184">
        <v>217.63255899</v>
      </c>
      <c r="F377" s="184">
        <v>435.26511798</v>
      </c>
      <c r="G377" s="184"/>
      <c r="H377" s="184"/>
      <c r="I377" s="184"/>
      <c r="J377" s="184"/>
      <c r="K377" s="184"/>
      <c r="L377" s="193"/>
      <c r="M377" s="175"/>
      <c r="N377" s="180"/>
      <c r="O377" s="181"/>
      <c r="P377" s="176"/>
      <c r="Q377" s="182"/>
      <c r="R377" s="182"/>
    </row>
    <row r="378" spans="1:18" ht="24">
      <c r="A378" s="191" t="s">
        <v>469</v>
      </c>
      <c r="B378" s="185" t="s">
        <v>801</v>
      </c>
      <c r="C378" s="184" t="s">
        <v>88</v>
      </c>
      <c r="D378" s="184">
        <v>2</v>
      </c>
      <c r="E378" s="184">
        <v>9.71293862</v>
      </c>
      <c r="F378" s="184">
        <v>19.42587724</v>
      </c>
      <c r="G378" s="184"/>
      <c r="H378" s="184"/>
      <c r="I378" s="184"/>
      <c r="J378" s="184"/>
      <c r="K378" s="184"/>
      <c r="L378" s="193"/>
      <c r="M378" s="175"/>
      <c r="N378" s="180"/>
      <c r="O378" s="181"/>
      <c r="P378" s="176"/>
      <c r="Q378" s="182"/>
      <c r="R378" s="182"/>
    </row>
    <row r="379" spans="1:18" ht="12">
      <c r="A379" s="191" t="s">
        <v>470</v>
      </c>
      <c r="B379" s="185" t="s">
        <v>802</v>
      </c>
      <c r="C379" s="184" t="s">
        <v>88</v>
      </c>
      <c r="D379" s="184">
        <v>2</v>
      </c>
      <c r="E379" s="184">
        <v>32.43775381</v>
      </c>
      <c r="F379" s="184">
        <v>64.87550762</v>
      </c>
      <c r="G379" s="184"/>
      <c r="H379" s="184"/>
      <c r="I379" s="184"/>
      <c r="J379" s="184"/>
      <c r="K379" s="184"/>
      <c r="L379" s="193"/>
      <c r="M379" s="175"/>
      <c r="N379" s="180"/>
      <c r="O379" s="181"/>
      <c r="P379" s="176"/>
      <c r="Q379" s="182"/>
      <c r="R379" s="182"/>
    </row>
    <row r="380" spans="1:18" ht="12">
      <c r="A380" s="191" t="s">
        <v>471</v>
      </c>
      <c r="B380" s="185" t="s">
        <v>949</v>
      </c>
      <c r="C380" s="184" t="s">
        <v>88</v>
      </c>
      <c r="D380" s="184">
        <v>4</v>
      </c>
      <c r="E380" s="184">
        <v>296.99094501999997</v>
      </c>
      <c r="F380" s="184">
        <v>1187.9637800799999</v>
      </c>
      <c r="G380" s="184"/>
      <c r="H380" s="184"/>
      <c r="I380" s="184"/>
      <c r="J380" s="184"/>
      <c r="K380" s="184"/>
      <c r="L380" s="193"/>
      <c r="M380" s="175"/>
      <c r="N380" s="180"/>
      <c r="O380" s="181"/>
      <c r="P380" s="176"/>
      <c r="Q380" s="182"/>
      <c r="R380" s="182"/>
    </row>
    <row r="381" spans="1:18" ht="12">
      <c r="A381" s="191" t="s">
        <v>472</v>
      </c>
      <c r="B381" s="185" t="s">
        <v>803</v>
      </c>
      <c r="C381" s="184" t="s">
        <v>88</v>
      </c>
      <c r="D381" s="184">
        <v>2</v>
      </c>
      <c r="E381" s="184">
        <v>39.608887779999996</v>
      </c>
      <c r="F381" s="184">
        <v>79.21777555999999</v>
      </c>
      <c r="G381" s="184"/>
      <c r="H381" s="184"/>
      <c r="I381" s="184"/>
      <c r="J381" s="184"/>
      <c r="K381" s="184"/>
      <c r="L381" s="193"/>
      <c r="M381" s="175"/>
      <c r="N381" s="180"/>
      <c r="O381" s="181"/>
      <c r="P381" s="176"/>
      <c r="Q381" s="182"/>
      <c r="R381" s="182"/>
    </row>
    <row r="382" spans="1:18" ht="12">
      <c r="A382" s="191" t="s">
        <v>473</v>
      </c>
      <c r="B382" s="185" t="s">
        <v>961</v>
      </c>
      <c r="C382" s="184" t="s">
        <v>88</v>
      </c>
      <c r="D382" s="184">
        <v>4</v>
      </c>
      <c r="E382" s="184">
        <v>112.75878075</v>
      </c>
      <c r="F382" s="184">
        <v>451.035123</v>
      </c>
      <c r="G382" s="184"/>
      <c r="H382" s="184"/>
      <c r="I382" s="184"/>
      <c r="J382" s="184"/>
      <c r="K382" s="184"/>
      <c r="L382" s="193"/>
      <c r="M382" s="175"/>
      <c r="N382" s="180"/>
      <c r="O382" s="181"/>
      <c r="P382" s="176"/>
      <c r="Q382" s="182"/>
      <c r="R382" s="182"/>
    </row>
    <row r="383" spans="1:18" ht="12">
      <c r="A383" s="191" t="s">
        <v>474</v>
      </c>
      <c r="B383" s="185" t="s">
        <v>804</v>
      </c>
      <c r="C383" s="184" t="s">
        <v>88</v>
      </c>
      <c r="D383" s="184">
        <v>2</v>
      </c>
      <c r="E383" s="184">
        <v>36.18015555</v>
      </c>
      <c r="F383" s="184">
        <v>72.3603111</v>
      </c>
      <c r="G383" s="184"/>
      <c r="H383" s="184"/>
      <c r="I383" s="184"/>
      <c r="J383" s="184"/>
      <c r="K383" s="184"/>
      <c r="L383" s="193"/>
      <c r="M383" s="175"/>
      <c r="N383" s="180"/>
      <c r="O383" s="181"/>
      <c r="P383" s="176"/>
      <c r="Q383" s="182"/>
      <c r="R383" s="182"/>
    </row>
    <row r="384" spans="1:18" ht="12">
      <c r="A384" s="191" t="s">
        <v>475</v>
      </c>
      <c r="B384" s="185" t="s">
        <v>805</v>
      </c>
      <c r="C384" s="184" t="s">
        <v>88</v>
      </c>
      <c r="D384" s="184">
        <v>2</v>
      </c>
      <c r="E384" s="184">
        <v>99.50894799999999</v>
      </c>
      <c r="F384" s="184">
        <v>199.01789599999998</v>
      </c>
      <c r="G384" s="184"/>
      <c r="H384" s="184"/>
      <c r="I384" s="184"/>
      <c r="J384" s="184"/>
      <c r="K384" s="184"/>
      <c r="L384" s="193"/>
      <c r="M384" s="175"/>
      <c r="N384" s="180"/>
      <c r="O384" s="181"/>
      <c r="P384" s="176"/>
      <c r="Q384" s="182"/>
      <c r="R384" s="182"/>
    </row>
    <row r="385" spans="1:18" ht="12">
      <c r="A385" s="191" t="s">
        <v>476</v>
      </c>
      <c r="B385" s="185" t="s">
        <v>877</v>
      </c>
      <c r="C385" s="184" t="s">
        <v>88</v>
      </c>
      <c r="D385" s="184">
        <v>1</v>
      </c>
      <c r="E385" s="184">
        <v>99.50894799999999</v>
      </c>
      <c r="F385" s="184">
        <v>99.50894799999999</v>
      </c>
      <c r="G385" s="184"/>
      <c r="H385" s="184"/>
      <c r="I385" s="184"/>
      <c r="J385" s="184"/>
      <c r="K385" s="184"/>
      <c r="L385" s="193"/>
      <c r="M385" s="175"/>
      <c r="N385" s="180"/>
      <c r="O385" s="181"/>
      <c r="P385" s="176"/>
      <c r="Q385" s="182"/>
      <c r="R385" s="182"/>
    </row>
    <row r="386" spans="1:18" ht="12">
      <c r="A386" s="191" t="s">
        <v>477</v>
      </c>
      <c r="B386" s="185" t="s">
        <v>806</v>
      </c>
      <c r="C386" s="184" t="s">
        <v>88</v>
      </c>
      <c r="D386" s="184">
        <v>2</v>
      </c>
      <c r="E386" s="184">
        <v>99.50894799999999</v>
      </c>
      <c r="F386" s="184">
        <v>199.01789599999998</v>
      </c>
      <c r="G386" s="184"/>
      <c r="H386" s="184"/>
      <c r="I386" s="184"/>
      <c r="J386" s="184"/>
      <c r="K386" s="184"/>
      <c r="L386" s="193"/>
      <c r="M386" s="175"/>
      <c r="N386" s="180"/>
      <c r="O386" s="181"/>
      <c r="P386" s="176"/>
      <c r="Q386" s="182"/>
      <c r="R386" s="182"/>
    </row>
    <row r="387" spans="1:18" ht="12">
      <c r="A387" s="191" t="s">
        <v>478</v>
      </c>
      <c r="B387" s="185" t="s">
        <v>876</v>
      </c>
      <c r="C387" s="184" t="s">
        <v>88</v>
      </c>
      <c r="D387" s="184">
        <v>1</v>
      </c>
      <c r="E387" s="184">
        <v>99.50894799999999</v>
      </c>
      <c r="F387" s="184">
        <v>99.50894799999999</v>
      </c>
      <c r="G387" s="184"/>
      <c r="H387" s="184"/>
      <c r="I387" s="184"/>
      <c r="J387" s="184"/>
      <c r="K387" s="184"/>
      <c r="L387" s="193"/>
      <c r="M387" s="175"/>
      <c r="N387" s="180"/>
      <c r="O387" s="181"/>
      <c r="P387" s="176"/>
      <c r="Q387" s="182"/>
      <c r="R387" s="182"/>
    </row>
    <row r="388" spans="1:18" ht="12">
      <c r="A388" s="191" t="s">
        <v>479</v>
      </c>
      <c r="B388" s="185" t="s">
        <v>934</v>
      </c>
      <c r="C388" s="184" t="s">
        <v>88</v>
      </c>
      <c r="D388" s="184">
        <v>1</v>
      </c>
      <c r="E388" s="184">
        <v>261.79506276</v>
      </c>
      <c r="F388" s="184">
        <v>261.79506276</v>
      </c>
      <c r="G388" s="184"/>
      <c r="H388" s="184"/>
      <c r="I388" s="184"/>
      <c r="J388" s="184"/>
      <c r="K388" s="184"/>
      <c r="L388" s="193"/>
      <c r="M388" s="175"/>
      <c r="N388" s="180"/>
      <c r="O388" s="181"/>
      <c r="P388" s="176"/>
      <c r="Q388" s="182"/>
      <c r="R388" s="182"/>
    </row>
    <row r="389" spans="1:18" ht="12">
      <c r="A389" s="191" t="s">
        <v>480</v>
      </c>
      <c r="B389" s="185" t="s">
        <v>807</v>
      </c>
      <c r="C389" s="184" t="s">
        <v>88</v>
      </c>
      <c r="D389" s="184">
        <v>5</v>
      </c>
      <c r="E389" s="184">
        <v>177.92632550000002</v>
      </c>
      <c r="F389" s="184">
        <v>889.6316275000001</v>
      </c>
      <c r="G389" s="184"/>
      <c r="H389" s="184"/>
      <c r="I389" s="184"/>
      <c r="J389" s="184"/>
      <c r="K389" s="184"/>
      <c r="L389" s="193"/>
      <c r="M389" s="175"/>
      <c r="N389" s="180"/>
      <c r="O389" s="181"/>
      <c r="P389" s="176"/>
      <c r="Q389" s="182"/>
      <c r="R389" s="182"/>
    </row>
    <row r="390" spans="1:18" ht="12">
      <c r="A390" s="191" t="s">
        <v>481</v>
      </c>
      <c r="B390" s="185" t="s">
        <v>808</v>
      </c>
      <c r="C390" s="184" t="s">
        <v>88</v>
      </c>
      <c r="D390" s="184">
        <v>2</v>
      </c>
      <c r="E390" s="184">
        <v>224.32778059999998</v>
      </c>
      <c r="F390" s="184">
        <v>448.65556119999997</v>
      </c>
      <c r="G390" s="184"/>
      <c r="H390" s="184"/>
      <c r="I390" s="184"/>
      <c r="J390" s="184"/>
      <c r="K390" s="184"/>
      <c r="L390" s="193"/>
      <c r="M390" s="175"/>
      <c r="N390" s="180"/>
      <c r="O390" s="181"/>
      <c r="P390" s="176"/>
      <c r="Q390" s="182"/>
      <c r="R390" s="182"/>
    </row>
    <row r="391" spans="1:18" ht="12">
      <c r="A391" s="191" t="s">
        <v>482</v>
      </c>
      <c r="B391" s="185" t="s">
        <v>492</v>
      </c>
      <c r="C391" s="184" t="s">
        <v>88</v>
      </c>
      <c r="D391" s="184">
        <v>20</v>
      </c>
      <c r="E391" s="184">
        <v>71.43011876</v>
      </c>
      <c r="F391" s="184">
        <v>1428.6023752</v>
      </c>
      <c r="G391" s="184"/>
      <c r="H391" s="184"/>
      <c r="I391" s="184"/>
      <c r="J391" s="184"/>
      <c r="K391" s="184"/>
      <c r="L391" s="193"/>
      <c r="M391" s="175"/>
      <c r="N391" s="180"/>
      <c r="O391" s="181"/>
      <c r="P391" s="176"/>
      <c r="Q391" s="182"/>
      <c r="R391" s="182"/>
    </row>
    <row r="392" spans="1:18" ht="12">
      <c r="A392" s="191" t="s">
        <v>483</v>
      </c>
      <c r="B392" s="185" t="s">
        <v>549</v>
      </c>
      <c r="C392" s="184" t="s">
        <v>93</v>
      </c>
      <c r="D392" s="184">
        <v>6</v>
      </c>
      <c r="E392" s="184">
        <v>17.55467637</v>
      </c>
      <c r="F392" s="184">
        <v>105.32805822</v>
      </c>
      <c r="G392" s="184"/>
      <c r="H392" s="184"/>
      <c r="I392" s="184"/>
      <c r="J392" s="184"/>
      <c r="K392" s="184"/>
      <c r="L392" s="193"/>
      <c r="M392" s="175"/>
      <c r="N392" s="180"/>
      <c r="O392" s="181"/>
      <c r="P392" s="176"/>
      <c r="Q392" s="182"/>
      <c r="R392" s="182"/>
    </row>
    <row r="393" spans="1:18" ht="12">
      <c r="A393" s="191" t="s">
        <v>484</v>
      </c>
      <c r="B393" s="185" t="s">
        <v>165</v>
      </c>
      <c r="C393" s="184" t="s">
        <v>93</v>
      </c>
      <c r="D393" s="184">
        <v>2</v>
      </c>
      <c r="E393" s="184">
        <v>17.55467637</v>
      </c>
      <c r="F393" s="184">
        <v>35.10935274</v>
      </c>
      <c r="G393" s="184"/>
      <c r="H393" s="184"/>
      <c r="I393" s="184"/>
      <c r="J393" s="184"/>
      <c r="K393" s="184"/>
      <c r="L393" s="193"/>
      <c r="M393" s="175"/>
      <c r="N393" s="180"/>
      <c r="O393" s="181"/>
      <c r="P393" s="176"/>
      <c r="Q393" s="182"/>
      <c r="R393" s="182"/>
    </row>
    <row r="394" spans="1:18" ht="12">
      <c r="A394" s="191" t="s">
        <v>485</v>
      </c>
      <c r="B394" s="185" t="s">
        <v>875</v>
      </c>
      <c r="C394" s="184" t="s">
        <v>88</v>
      </c>
      <c r="D394" s="184">
        <v>2</v>
      </c>
      <c r="E394" s="184">
        <v>1614.40288702</v>
      </c>
      <c r="F394" s="184">
        <v>3228.80577404</v>
      </c>
      <c r="G394" s="184"/>
      <c r="H394" s="184"/>
      <c r="I394" s="184"/>
      <c r="J394" s="184"/>
      <c r="K394" s="184"/>
      <c r="L394" s="193"/>
      <c r="M394" s="175"/>
      <c r="N394" s="180"/>
      <c r="O394" s="181"/>
      <c r="P394" s="176"/>
      <c r="Q394" s="182"/>
      <c r="R394" s="182"/>
    </row>
    <row r="395" spans="1:18" ht="12">
      <c r="A395" s="191" t="s">
        <v>486</v>
      </c>
      <c r="B395" s="185" t="s">
        <v>935</v>
      </c>
      <c r="C395" s="184" t="s">
        <v>88</v>
      </c>
      <c r="D395" s="184">
        <v>2</v>
      </c>
      <c r="E395" s="184">
        <v>13.22820037</v>
      </c>
      <c r="F395" s="184">
        <v>26.45640074</v>
      </c>
      <c r="G395" s="184"/>
      <c r="H395" s="184"/>
      <c r="I395" s="184"/>
      <c r="J395" s="184"/>
      <c r="K395" s="184"/>
      <c r="L395" s="193"/>
      <c r="M395" s="175"/>
      <c r="N395" s="180"/>
      <c r="O395" s="181"/>
      <c r="P395" s="176"/>
      <c r="Q395" s="182"/>
      <c r="R395" s="182"/>
    </row>
    <row r="396" spans="1:18" ht="12">
      <c r="A396" s="191" t="s">
        <v>879</v>
      </c>
      <c r="B396" s="185" t="s">
        <v>936</v>
      </c>
      <c r="C396" s="184" t="s">
        <v>88</v>
      </c>
      <c r="D396" s="184">
        <v>11</v>
      </c>
      <c r="E396" s="184">
        <v>16.343263089999997</v>
      </c>
      <c r="F396" s="184">
        <v>179.77589398999996</v>
      </c>
      <c r="G396" s="184"/>
      <c r="H396" s="184"/>
      <c r="I396" s="184"/>
      <c r="J396" s="184"/>
      <c r="K396" s="184"/>
      <c r="L396" s="193"/>
      <c r="M396" s="175"/>
      <c r="N396" s="180"/>
      <c r="O396" s="181"/>
      <c r="P396" s="176"/>
      <c r="Q396" s="182"/>
      <c r="R396" s="182"/>
    </row>
    <row r="397" spans="1:18" ht="12">
      <c r="A397" s="191" t="s">
        <v>880</v>
      </c>
      <c r="B397" s="185" t="s">
        <v>937</v>
      </c>
      <c r="C397" s="184" t="s">
        <v>88</v>
      </c>
      <c r="D397" s="184">
        <v>3</v>
      </c>
      <c r="E397" s="184">
        <v>16.343263089999997</v>
      </c>
      <c r="F397" s="184">
        <v>49.029789269999995</v>
      </c>
      <c r="G397" s="184"/>
      <c r="H397" s="184"/>
      <c r="I397" s="184"/>
      <c r="J397" s="184"/>
      <c r="K397" s="184"/>
      <c r="L397" s="193"/>
      <c r="M397" s="175"/>
      <c r="N397" s="180"/>
      <c r="O397" s="181"/>
      <c r="P397" s="176"/>
      <c r="Q397" s="182"/>
      <c r="R397" s="182"/>
    </row>
    <row r="398" spans="1:18" ht="12">
      <c r="A398" s="191" t="s">
        <v>962</v>
      </c>
      <c r="B398" s="185" t="s">
        <v>938</v>
      </c>
      <c r="C398" s="184" t="s">
        <v>88</v>
      </c>
      <c r="D398" s="184">
        <v>6</v>
      </c>
      <c r="E398" s="184">
        <v>13.22820037</v>
      </c>
      <c r="F398" s="184">
        <v>79.36920222</v>
      </c>
      <c r="G398" s="184"/>
      <c r="H398" s="184"/>
      <c r="I398" s="184"/>
      <c r="J398" s="184"/>
      <c r="K398" s="184"/>
      <c r="L398" s="193"/>
      <c r="M398" s="175"/>
      <c r="N398" s="180"/>
      <c r="O398" s="181"/>
      <c r="P398" s="176"/>
      <c r="Q398" s="182"/>
      <c r="R398" s="182"/>
    </row>
    <row r="399" spans="1:18" ht="12">
      <c r="A399" s="191"/>
      <c r="B399" s="185"/>
      <c r="C399" s="184"/>
      <c r="D399" s="184"/>
      <c r="E399" s="184"/>
      <c r="F399" s="186">
        <v>17313.960763607207</v>
      </c>
      <c r="G399" s="184"/>
      <c r="H399" s="184"/>
      <c r="I399" s="184"/>
      <c r="J399" s="184"/>
      <c r="K399" s="184"/>
      <c r="L399" s="193"/>
      <c r="M399" s="175"/>
      <c r="N399" s="180"/>
      <c r="O399" s="181"/>
      <c r="P399" s="176"/>
      <c r="Q399" s="182"/>
      <c r="R399" s="182"/>
    </row>
    <row r="400" spans="1:18" ht="12">
      <c r="A400" s="191"/>
      <c r="B400" s="185"/>
      <c r="C400" s="184"/>
      <c r="D400" s="184"/>
      <c r="E400" s="184"/>
      <c r="F400" s="184"/>
      <c r="G400" s="184"/>
      <c r="H400" s="184"/>
      <c r="I400" s="184"/>
      <c r="J400" s="184"/>
      <c r="K400" s="184"/>
      <c r="L400" s="193"/>
      <c r="M400" s="175"/>
      <c r="N400" s="180"/>
      <c r="O400" s="181"/>
      <c r="P400" s="176"/>
      <c r="Q400" s="182"/>
      <c r="R400" s="182"/>
    </row>
    <row r="401" spans="1:18" ht="12">
      <c r="A401" s="192">
        <v>18</v>
      </c>
      <c r="B401" s="187" t="s">
        <v>842</v>
      </c>
      <c r="C401" s="184"/>
      <c r="D401" s="184"/>
      <c r="E401" s="184"/>
      <c r="F401" s="184"/>
      <c r="G401" s="184"/>
      <c r="H401" s="184"/>
      <c r="I401" s="184"/>
      <c r="J401" s="184"/>
      <c r="K401" s="184"/>
      <c r="L401" s="193"/>
      <c r="M401" s="175"/>
      <c r="N401" s="180"/>
      <c r="O401" s="181"/>
      <c r="P401" s="176"/>
      <c r="Q401" s="182"/>
      <c r="R401" s="182"/>
    </row>
    <row r="402" spans="1:18" ht="12">
      <c r="A402" s="191"/>
      <c r="B402" s="185" t="s">
        <v>36</v>
      </c>
      <c r="C402" s="184"/>
      <c r="D402" s="184"/>
      <c r="E402" s="184"/>
      <c r="F402" s="184"/>
      <c r="G402" s="184"/>
      <c r="H402" s="184"/>
      <c r="I402" s="184"/>
      <c r="J402" s="184"/>
      <c r="K402" s="184"/>
      <c r="L402" s="193"/>
      <c r="M402" s="175"/>
      <c r="N402" s="180"/>
      <c r="O402" s="181"/>
      <c r="P402" s="176"/>
      <c r="Q402" s="182"/>
      <c r="R402" s="182"/>
    </row>
    <row r="403" spans="1:18" ht="36">
      <c r="A403" s="191" t="s">
        <v>316</v>
      </c>
      <c r="B403" s="185" t="s">
        <v>809</v>
      </c>
      <c r="C403" s="184" t="s">
        <v>88</v>
      </c>
      <c r="D403" s="184">
        <v>3</v>
      </c>
      <c r="E403" s="184">
        <v>333.58211579</v>
      </c>
      <c r="F403" s="184">
        <v>1000.74634737</v>
      </c>
      <c r="G403" s="184"/>
      <c r="H403" s="184"/>
      <c r="I403" s="184"/>
      <c r="J403" s="184"/>
      <c r="K403" s="184"/>
      <c r="L403" s="193"/>
      <c r="M403" s="175"/>
      <c r="N403" s="180"/>
      <c r="O403" s="181"/>
      <c r="P403" s="176"/>
      <c r="Q403" s="182"/>
      <c r="R403" s="182"/>
    </row>
    <row r="404" spans="1:18" ht="36">
      <c r="A404" s="191" t="s">
        <v>317</v>
      </c>
      <c r="B404" s="185" t="s">
        <v>810</v>
      </c>
      <c r="C404" s="184" t="s">
        <v>88</v>
      </c>
      <c r="D404" s="184">
        <v>1</v>
      </c>
      <c r="E404" s="184">
        <v>368.79963043000004</v>
      </c>
      <c r="F404" s="184">
        <v>368.79963043000004</v>
      </c>
      <c r="G404" s="184"/>
      <c r="H404" s="184"/>
      <c r="I404" s="184"/>
      <c r="J404" s="184"/>
      <c r="K404" s="184"/>
      <c r="L404" s="193"/>
      <c r="M404" s="175"/>
      <c r="N404" s="180"/>
      <c r="O404" s="181"/>
      <c r="P404" s="176"/>
      <c r="Q404" s="182"/>
      <c r="R404" s="182"/>
    </row>
    <row r="405" spans="1:18" ht="36">
      <c r="A405" s="191" t="s">
        <v>318</v>
      </c>
      <c r="B405" s="185" t="s">
        <v>993</v>
      </c>
      <c r="C405" s="184" t="s">
        <v>88</v>
      </c>
      <c r="D405" s="184">
        <v>2</v>
      </c>
      <c r="E405" s="184">
        <v>543.89211415</v>
      </c>
      <c r="F405" s="184">
        <v>1087.7842283</v>
      </c>
      <c r="G405" s="184"/>
      <c r="H405" s="184"/>
      <c r="I405" s="184"/>
      <c r="J405" s="184"/>
      <c r="K405" s="184"/>
      <c r="L405" s="193"/>
      <c r="M405" s="175"/>
      <c r="N405" s="180"/>
      <c r="O405" s="181"/>
      <c r="P405" s="176"/>
      <c r="Q405" s="182"/>
      <c r="R405" s="182"/>
    </row>
    <row r="406" spans="1:18" ht="36">
      <c r="A406" s="191" t="s">
        <v>319</v>
      </c>
      <c r="B406" s="185" t="s">
        <v>994</v>
      </c>
      <c r="C406" s="184" t="s">
        <v>88</v>
      </c>
      <c r="D406" s="184">
        <v>1</v>
      </c>
      <c r="E406" s="184">
        <v>586.61606465</v>
      </c>
      <c r="F406" s="184">
        <v>586.61606465</v>
      </c>
      <c r="G406" s="184"/>
      <c r="H406" s="184"/>
      <c r="I406" s="184"/>
      <c r="J406" s="184"/>
      <c r="K406" s="184"/>
      <c r="L406" s="193"/>
      <c r="M406" s="175"/>
      <c r="N406" s="180"/>
      <c r="O406" s="181"/>
      <c r="P406" s="176"/>
      <c r="Q406" s="182"/>
      <c r="R406" s="182"/>
    </row>
    <row r="407" spans="1:18" ht="12">
      <c r="A407" s="191" t="s">
        <v>320</v>
      </c>
      <c r="B407" s="185" t="s">
        <v>498</v>
      </c>
      <c r="C407" s="184" t="s">
        <v>88</v>
      </c>
      <c r="D407" s="184">
        <v>1</v>
      </c>
      <c r="E407" s="184">
        <v>842.5595686199999</v>
      </c>
      <c r="F407" s="184">
        <v>842.5595686199999</v>
      </c>
      <c r="G407" s="184"/>
      <c r="H407" s="184"/>
      <c r="I407" s="184"/>
      <c r="J407" s="184"/>
      <c r="K407" s="184"/>
      <c r="L407" s="193"/>
      <c r="M407" s="175"/>
      <c r="N407" s="180"/>
      <c r="O407" s="181"/>
      <c r="P407" s="176"/>
      <c r="Q407" s="182"/>
      <c r="R407" s="182"/>
    </row>
    <row r="408" spans="1:18" ht="12">
      <c r="A408" s="191"/>
      <c r="B408" s="185" t="s">
        <v>431</v>
      </c>
      <c r="C408" s="184"/>
      <c r="D408" s="184"/>
      <c r="E408" s="184"/>
      <c r="F408" s="184"/>
      <c r="G408" s="184"/>
      <c r="H408" s="184"/>
      <c r="I408" s="184"/>
      <c r="J408" s="184"/>
      <c r="K408" s="184"/>
      <c r="L408" s="193"/>
      <c r="M408" s="175"/>
      <c r="N408" s="180"/>
      <c r="O408" s="181"/>
      <c r="P408" s="176"/>
      <c r="Q408" s="182"/>
      <c r="R408" s="182"/>
    </row>
    <row r="409" spans="1:18" ht="12">
      <c r="A409" s="191" t="s">
        <v>321</v>
      </c>
      <c r="B409" s="185" t="s">
        <v>939</v>
      </c>
      <c r="C409" s="184" t="s">
        <v>88</v>
      </c>
      <c r="D409" s="184">
        <v>38</v>
      </c>
      <c r="E409" s="184">
        <v>10.805373809999999</v>
      </c>
      <c r="F409" s="184">
        <v>410.60420478</v>
      </c>
      <c r="G409" s="184"/>
      <c r="H409" s="184"/>
      <c r="I409" s="184"/>
      <c r="J409" s="184"/>
      <c r="K409" s="184"/>
      <c r="L409" s="193"/>
      <c r="M409" s="175"/>
      <c r="N409" s="180"/>
      <c r="O409" s="181"/>
      <c r="P409" s="176"/>
      <c r="Q409" s="182"/>
      <c r="R409" s="182"/>
    </row>
    <row r="410" spans="1:18" ht="12">
      <c r="A410" s="191" t="s">
        <v>322</v>
      </c>
      <c r="B410" s="185" t="s">
        <v>940</v>
      </c>
      <c r="C410" s="184" t="s">
        <v>88</v>
      </c>
      <c r="D410" s="184">
        <v>26</v>
      </c>
      <c r="E410" s="184">
        <v>10.805373809999999</v>
      </c>
      <c r="F410" s="184">
        <v>280.93971905999996</v>
      </c>
      <c r="G410" s="184"/>
      <c r="H410" s="184"/>
      <c r="I410" s="184"/>
      <c r="J410" s="184"/>
      <c r="K410" s="184"/>
      <c r="L410" s="193"/>
      <c r="M410" s="175"/>
      <c r="N410" s="180"/>
      <c r="O410" s="181"/>
      <c r="P410" s="176"/>
      <c r="Q410" s="182"/>
      <c r="R410" s="182"/>
    </row>
    <row r="411" spans="1:18" ht="12">
      <c r="A411" s="191" t="s">
        <v>323</v>
      </c>
      <c r="B411" s="185" t="s">
        <v>982</v>
      </c>
      <c r="C411" s="184" t="s">
        <v>88</v>
      </c>
      <c r="D411" s="184">
        <v>4</v>
      </c>
      <c r="E411" s="184">
        <v>10.805373809999999</v>
      </c>
      <c r="F411" s="184">
        <v>43.221495239999996</v>
      </c>
      <c r="G411" s="184"/>
      <c r="H411" s="184"/>
      <c r="I411" s="184"/>
      <c r="J411" s="184"/>
      <c r="K411" s="184"/>
      <c r="L411" s="193"/>
      <c r="M411" s="175"/>
      <c r="N411" s="180"/>
      <c r="O411" s="181"/>
      <c r="P411" s="176"/>
      <c r="Q411" s="182"/>
      <c r="R411" s="182"/>
    </row>
    <row r="412" spans="1:18" ht="12">
      <c r="A412" s="191" t="s">
        <v>324</v>
      </c>
      <c r="B412" s="185" t="s">
        <v>983</v>
      </c>
      <c r="C412" s="184" t="s">
        <v>88</v>
      </c>
      <c r="D412" s="184">
        <v>4</v>
      </c>
      <c r="E412" s="184">
        <v>70.74869878999999</v>
      </c>
      <c r="F412" s="184">
        <v>282.99479515999997</v>
      </c>
      <c r="G412" s="184"/>
      <c r="H412" s="184"/>
      <c r="I412" s="184"/>
      <c r="J412" s="184"/>
      <c r="K412" s="184"/>
      <c r="L412" s="193"/>
      <c r="M412" s="175"/>
      <c r="N412" s="180"/>
      <c r="O412" s="181"/>
      <c r="P412" s="176"/>
      <c r="Q412" s="182"/>
      <c r="R412" s="182"/>
    </row>
    <row r="413" spans="1:18" ht="12">
      <c r="A413" s="191" t="s">
        <v>325</v>
      </c>
      <c r="B413" s="185" t="s">
        <v>984</v>
      </c>
      <c r="C413" s="184" t="s">
        <v>88</v>
      </c>
      <c r="D413" s="184">
        <v>4</v>
      </c>
      <c r="E413" s="184">
        <v>70.74869878999999</v>
      </c>
      <c r="F413" s="184">
        <v>282.99479515999997</v>
      </c>
      <c r="G413" s="184"/>
      <c r="H413" s="184"/>
      <c r="I413" s="184"/>
      <c r="J413" s="184"/>
      <c r="K413" s="184"/>
      <c r="L413" s="193"/>
      <c r="M413" s="175"/>
      <c r="N413" s="180"/>
      <c r="O413" s="181"/>
      <c r="P413" s="176"/>
      <c r="Q413" s="182"/>
      <c r="R413" s="182"/>
    </row>
    <row r="414" spans="1:18" ht="12">
      <c r="A414" s="191" t="s">
        <v>326</v>
      </c>
      <c r="B414" s="185" t="s">
        <v>985</v>
      </c>
      <c r="C414" s="184" t="s">
        <v>88</v>
      </c>
      <c r="D414" s="184">
        <v>2</v>
      </c>
      <c r="E414" s="184">
        <v>95.09594247999999</v>
      </c>
      <c r="F414" s="184">
        <v>190.19188495999998</v>
      </c>
      <c r="G414" s="184"/>
      <c r="H414" s="184"/>
      <c r="I414" s="184"/>
      <c r="J414" s="184"/>
      <c r="K414" s="184"/>
      <c r="L414" s="193"/>
      <c r="M414" s="175"/>
      <c r="N414" s="180"/>
      <c r="O414" s="181"/>
      <c r="P414" s="176"/>
      <c r="Q414" s="182"/>
      <c r="R414" s="182"/>
    </row>
    <row r="415" spans="1:18" ht="12">
      <c r="A415" s="191" t="s">
        <v>327</v>
      </c>
      <c r="B415" s="185" t="s">
        <v>986</v>
      </c>
      <c r="C415" s="184" t="s">
        <v>88</v>
      </c>
      <c r="D415" s="184">
        <v>1</v>
      </c>
      <c r="E415" s="184">
        <v>273.55226129</v>
      </c>
      <c r="F415" s="184">
        <v>273.55226129</v>
      </c>
      <c r="G415" s="184"/>
      <c r="H415" s="184"/>
      <c r="I415" s="184"/>
      <c r="J415" s="184"/>
      <c r="K415" s="184"/>
      <c r="L415" s="193"/>
      <c r="M415" s="175"/>
      <c r="N415" s="180"/>
      <c r="O415" s="181"/>
      <c r="P415" s="176"/>
      <c r="Q415" s="182"/>
      <c r="R415" s="182"/>
    </row>
    <row r="416" spans="1:18" ht="12">
      <c r="A416" s="191" t="s">
        <v>328</v>
      </c>
      <c r="B416" s="185" t="s">
        <v>987</v>
      </c>
      <c r="C416" s="184" t="s">
        <v>88</v>
      </c>
      <c r="D416" s="184">
        <v>1</v>
      </c>
      <c r="E416" s="184">
        <v>273.55226129</v>
      </c>
      <c r="F416" s="184">
        <v>273.55226129</v>
      </c>
      <c r="G416" s="184"/>
      <c r="H416" s="184"/>
      <c r="I416" s="184"/>
      <c r="J416" s="184"/>
      <c r="K416" s="184"/>
      <c r="L416" s="193"/>
      <c r="M416" s="175"/>
      <c r="N416" s="180"/>
      <c r="O416" s="181"/>
      <c r="P416" s="176"/>
      <c r="Q416" s="182"/>
      <c r="R416" s="182"/>
    </row>
    <row r="417" spans="1:18" ht="12">
      <c r="A417" s="191" t="s">
        <v>329</v>
      </c>
      <c r="B417" s="185" t="s">
        <v>811</v>
      </c>
      <c r="C417" s="184" t="s">
        <v>88</v>
      </c>
      <c r="D417" s="184">
        <v>4</v>
      </c>
      <c r="E417" s="184">
        <v>115.33303396999999</v>
      </c>
      <c r="F417" s="184">
        <v>461.33213587999995</v>
      </c>
      <c r="G417" s="184"/>
      <c r="H417" s="184"/>
      <c r="I417" s="184"/>
      <c r="J417" s="184"/>
      <c r="K417" s="184"/>
      <c r="L417" s="193"/>
      <c r="M417" s="175"/>
      <c r="N417" s="180"/>
      <c r="O417" s="181"/>
      <c r="P417" s="176"/>
      <c r="Q417" s="182"/>
      <c r="R417" s="182"/>
    </row>
    <row r="418" spans="1:18" ht="12">
      <c r="A418" s="191" t="s">
        <v>330</v>
      </c>
      <c r="B418" s="185" t="s">
        <v>992</v>
      </c>
      <c r="C418" s="184" t="s">
        <v>88</v>
      </c>
      <c r="D418" s="184">
        <v>22</v>
      </c>
      <c r="E418" s="184">
        <v>115.33303396999999</v>
      </c>
      <c r="F418" s="184">
        <v>2537.3267473399997</v>
      </c>
      <c r="G418" s="184"/>
      <c r="H418" s="184"/>
      <c r="I418" s="184"/>
      <c r="J418" s="184"/>
      <c r="K418" s="184"/>
      <c r="L418" s="193"/>
      <c r="M418" s="175"/>
      <c r="N418" s="180"/>
      <c r="O418" s="181"/>
      <c r="P418" s="176"/>
      <c r="Q418" s="182"/>
      <c r="R418" s="182"/>
    </row>
    <row r="419" spans="1:18" ht="12">
      <c r="A419" s="191" t="s">
        <v>331</v>
      </c>
      <c r="B419" s="185" t="s">
        <v>991</v>
      </c>
      <c r="C419" s="184" t="s">
        <v>88</v>
      </c>
      <c r="D419" s="184">
        <v>4</v>
      </c>
      <c r="E419" s="184">
        <v>115.33303396999999</v>
      </c>
      <c r="F419" s="184">
        <v>461.33213587999995</v>
      </c>
      <c r="G419" s="184"/>
      <c r="H419" s="184"/>
      <c r="I419" s="184"/>
      <c r="J419" s="184"/>
      <c r="K419" s="184"/>
      <c r="L419" s="193"/>
      <c r="M419" s="175"/>
      <c r="N419" s="180"/>
      <c r="O419" s="181"/>
      <c r="P419" s="176"/>
      <c r="Q419" s="182"/>
      <c r="R419" s="182"/>
    </row>
    <row r="420" spans="1:18" ht="12">
      <c r="A420" s="191"/>
      <c r="B420" s="185" t="s">
        <v>37</v>
      </c>
      <c r="C420" s="184"/>
      <c r="D420" s="184"/>
      <c r="E420" s="184"/>
      <c r="F420" s="184"/>
      <c r="G420" s="184"/>
      <c r="H420" s="184"/>
      <c r="I420" s="184"/>
      <c r="J420" s="184"/>
      <c r="K420" s="184"/>
      <c r="L420" s="193"/>
      <c r="M420" s="175"/>
      <c r="N420" s="180"/>
      <c r="O420" s="181"/>
      <c r="P420" s="176"/>
      <c r="Q420" s="182"/>
      <c r="R420" s="182"/>
    </row>
    <row r="421" spans="1:18" ht="24">
      <c r="A421" s="191" t="s">
        <v>332</v>
      </c>
      <c r="B421" s="185" t="s">
        <v>812</v>
      </c>
      <c r="C421" s="184" t="s">
        <v>105</v>
      </c>
      <c r="D421" s="184">
        <v>758.8</v>
      </c>
      <c r="E421" s="184">
        <v>4.6509617</v>
      </c>
      <c r="F421" s="184">
        <v>3529.1497379599996</v>
      </c>
      <c r="G421" s="184"/>
      <c r="H421" s="184"/>
      <c r="I421" s="184"/>
      <c r="J421" s="184"/>
      <c r="K421" s="184"/>
      <c r="L421" s="193"/>
      <c r="M421" s="175"/>
      <c r="N421" s="180"/>
      <c r="O421" s="181"/>
      <c r="P421" s="176"/>
      <c r="Q421" s="182"/>
      <c r="R421" s="182"/>
    </row>
    <row r="422" spans="1:18" ht="24">
      <c r="A422" s="191" t="s">
        <v>333</v>
      </c>
      <c r="B422" s="185" t="s">
        <v>813</v>
      </c>
      <c r="C422" s="184" t="s">
        <v>105</v>
      </c>
      <c r="D422" s="184">
        <v>12.1</v>
      </c>
      <c r="E422" s="184">
        <v>5.89482355</v>
      </c>
      <c r="F422" s="184">
        <v>71.327364955</v>
      </c>
      <c r="G422" s="184"/>
      <c r="H422" s="184"/>
      <c r="I422" s="184"/>
      <c r="J422" s="184"/>
      <c r="K422" s="184"/>
      <c r="L422" s="193"/>
      <c r="M422" s="175"/>
      <c r="N422" s="180"/>
      <c r="O422" s="181"/>
      <c r="P422" s="176"/>
      <c r="Q422" s="182"/>
      <c r="R422" s="182"/>
    </row>
    <row r="423" spans="1:18" ht="24">
      <c r="A423" s="191" t="s">
        <v>334</v>
      </c>
      <c r="B423" s="185" t="s">
        <v>814</v>
      </c>
      <c r="C423" s="184" t="s">
        <v>105</v>
      </c>
      <c r="D423" s="184">
        <v>187.5</v>
      </c>
      <c r="E423" s="184">
        <v>8.10132631</v>
      </c>
      <c r="F423" s="184">
        <v>1518.9986831249998</v>
      </c>
      <c r="G423" s="184"/>
      <c r="H423" s="184"/>
      <c r="I423" s="184"/>
      <c r="J423" s="184"/>
      <c r="K423" s="184"/>
      <c r="L423" s="193"/>
      <c r="M423" s="175"/>
      <c r="N423" s="180"/>
      <c r="O423" s="181"/>
      <c r="P423" s="176"/>
      <c r="Q423" s="182"/>
      <c r="R423" s="182"/>
    </row>
    <row r="424" spans="1:18" ht="24">
      <c r="A424" s="191" t="s">
        <v>335</v>
      </c>
      <c r="B424" s="185" t="s">
        <v>815</v>
      </c>
      <c r="C424" s="184" t="s">
        <v>105</v>
      </c>
      <c r="D424" s="184">
        <v>6.6</v>
      </c>
      <c r="E424" s="184">
        <v>21.708093329999997</v>
      </c>
      <c r="F424" s="184">
        <v>143.27341597799997</v>
      </c>
      <c r="G424" s="184"/>
      <c r="H424" s="184"/>
      <c r="I424" s="184"/>
      <c r="J424" s="184"/>
      <c r="K424" s="184"/>
      <c r="L424" s="193"/>
      <c r="M424" s="175"/>
      <c r="N424" s="180"/>
      <c r="O424" s="181"/>
      <c r="P424" s="176"/>
      <c r="Q424" s="182"/>
      <c r="R424" s="182"/>
    </row>
    <row r="425" spans="1:18" ht="24">
      <c r="A425" s="191" t="s">
        <v>336</v>
      </c>
      <c r="B425" s="185" t="s">
        <v>816</v>
      </c>
      <c r="C425" s="184" t="s">
        <v>105</v>
      </c>
      <c r="D425" s="184">
        <v>55.2</v>
      </c>
      <c r="E425" s="184">
        <v>34.860580369999994</v>
      </c>
      <c r="F425" s="184">
        <v>1924.3040364239998</v>
      </c>
      <c r="G425" s="184"/>
      <c r="H425" s="184"/>
      <c r="I425" s="184"/>
      <c r="J425" s="184"/>
      <c r="K425" s="184"/>
      <c r="L425" s="193"/>
      <c r="M425" s="175"/>
      <c r="N425" s="180"/>
      <c r="O425" s="181"/>
      <c r="P425" s="176"/>
      <c r="Q425" s="182"/>
      <c r="R425" s="182"/>
    </row>
    <row r="426" spans="1:18" ht="12">
      <c r="A426" s="191" t="s">
        <v>337</v>
      </c>
      <c r="B426" s="185" t="s">
        <v>995</v>
      </c>
      <c r="C426" s="184" t="s">
        <v>88</v>
      </c>
      <c r="D426" s="184">
        <v>16</v>
      </c>
      <c r="E426" s="184">
        <v>46.41227128999999</v>
      </c>
      <c r="F426" s="184">
        <v>742.5963406399999</v>
      </c>
      <c r="G426" s="184"/>
      <c r="H426" s="184"/>
      <c r="I426" s="184"/>
      <c r="J426" s="184"/>
      <c r="K426" s="184"/>
      <c r="L426" s="193"/>
      <c r="M426" s="175"/>
      <c r="N426" s="180"/>
      <c r="O426" s="181"/>
      <c r="P426" s="176"/>
      <c r="Q426" s="182"/>
      <c r="R426" s="182"/>
    </row>
    <row r="427" spans="1:18" ht="12">
      <c r="A427" s="191" t="s">
        <v>338</v>
      </c>
      <c r="B427" s="185" t="s">
        <v>996</v>
      </c>
      <c r="C427" s="184" t="s">
        <v>88</v>
      </c>
      <c r="D427" s="184">
        <v>118</v>
      </c>
      <c r="E427" s="184">
        <v>6.165228299999999</v>
      </c>
      <c r="F427" s="184">
        <v>727.4969393999999</v>
      </c>
      <c r="G427" s="184"/>
      <c r="H427" s="184"/>
      <c r="I427" s="184"/>
      <c r="J427" s="184"/>
      <c r="K427" s="184"/>
      <c r="L427" s="193"/>
      <c r="M427" s="175"/>
      <c r="N427" s="180"/>
      <c r="O427" s="181"/>
      <c r="P427" s="176"/>
      <c r="Q427" s="182"/>
      <c r="R427" s="182"/>
    </row>
    <row r="428" spans="1:18" ht="12">
      <c r="A428" s="191" t="s">
        <v>339</v>
      </c>
      <c r="B428" s="185" t="s">
        <v>997</v>
      </c>
      <c r="C428" s="184" t="s">
        <v>88</v>
      </c>
      <c r="D428" s="184">
        <v>134</v>
      </c>
      <c r="E428" s="184">
        <v>9.550695769999999</v>
      </c>
      <c r="F428" s="184">
        <v>1279.7932331799998</v>
      </c>
      <c r="G428" s="184"/>
      <c r="H428" s="184"/>
      <c r="I428" s="184"/>
      <c r="J428" s="184"/>
      <c r="K428" s="184"/>
      <c r="L428" s="193"/>
      <c r="M428" s="175"/>
      <c r="N428" s="180"/>
      <c r="O428" s="181"/>
      <c r="P428" s="176"/>
      <c r="Q428" s="182"/>
      <c r="R428" s="182"/>
    </row>
    <row r="429" spans="1:18" ht="12">
      <c r="A429" s="191"/>
      <c r="B429" s="185" t="s">
        <v>39</v>
      </c>
      <c r="C429" s="184"/>
      <c r="D429" s="184"/>
      <c r="E429" s="184"/>
      <c r="F429" s="184"/>
      <c r="G429" s="184"/>
      <c r="H429" s="184"/>
      <c r="I429" s="184"/>
      <c r="J429" s="184"/>
      <c r="K429" s="184"/>
      <c r="L429" s="193"/>
      <c r="M429" s="175"/>
      <c r="N429" s="180"/>
      <c r="O429" s="181"/>
      <c r="P429" s="176"/>
      <c r="Q429" s="182"/>
      <c r="R429" s="182"/>
    </row>
    <row r="430" spans="1:18" ht="36">
      <c r="A430" s="191"/>
      <c r="B430" s="185" t="s">
        <v>13</v>
      </c>
      <c r="C430" s="184"/>
      <c r="D430" s="184"/>
      <c r="E430" s="184"/>
      <c r="F430" s="184"/>
      <c r="G430" s="184"/>
      <c r="H430" s="184"/>
      <c r="I430" s="184"/>
      <c r="J430" s="184"/>
      <c r="K430" s="184"/>
      <c r="L430" s="193"/>
      <c r="M430" s="175"/>
      <c r="N430" s="180"/>
      <c r="O430" s="181"/>
      <c r="P430" s="176"/>
      <c r="Q430" s="182"/>
      <c r="R430" s="182"/>
    </row>
    <row r="431" spans="1:18" ht="12">
      <c r="A431" s="191" t="s">
        <v>340</v>
      </c>
      <c r="B431" s="185" t="s">
        <v>40</v>
      </c>
      <c r="C431" s="184" t="s">
        <v>105</v>
      </c>
      <c r="D431" s="184">
        <v>5800.3</v>
      </c>
      <c r="E431" s="184">
        <v>2.31466466</v>
      </c>
      <c r="F431" s="184">
        <v>13425.749427398001</v>
      </c>
      <c r="G431" s="184"/>
      <c r="H431" s="184"/>
      <c r="I431" s="184"/>
      <c r="J431" s="184"/>
      <c r="K431" s="184"/>
      <c r="L431" s="193"/>
      <c r="M431" s="175"/>
      <c r="N431" s="180"/>
      <c r="O431" s="181"/>
      <c r="P431" s="176"/>
      <c r="Q431" s="182"/>
      <c r="R431" s="182"/>
    </row>
    <row r="432" spans="1:18" ht="12">
      <c r="A432" s="191" t="s">
        <v>817</v>
      </c>
      <c r="B432" s="185" t="s">
        <v>41</v>
      </c>
      <c r="C432" s="184" t="s">
        <v>105</v>
      </c>
      <c r="D432" s="184">
        <v>1955.3</v>
      </c>
      <c r="E432" s="184">
        <v>3.2989379499999996</v>
      </c>
      <c r="F432" s="184">
        <v>6450.413373634999</v>
      </c>
      <c r="G432" s="184"/>
      <c r="H432" s="184"/>
      <c r="I432" s="184"/>
      <c r="J432" s="184"/>
      <c r="K432" s="184"/>
      <c r="L432" s="193"/>
      <c r="M432" s="175"/>
      <c r="N432" s="180"/>
      <c r="O432" s="181"/>
      <c r="P432" s="176"/>
      <c r="Q432" s="182"/>
      <c r="R432" s="182"/>
    </row>
    <row r="433" spans="1:18" ht="12">
      <c r="A433" s="191" t="s">
        <v>341</v>
      </c>
      <c r="B433" s="185" t="s">
        <v>821</v>
      </c>
      <c r="C433" s="184" t="s">
        <v>105</v>
      </c>
      <c r="D433" s="184">
        <v>364.2</v>
      </c>
      <c r="E433" s="184">
        <v>4.36974076</v>
      </c>
      <c r="F433" s="184">
        <v>1591.459584792</v>
      </c>
      <c r="G433" s="184"/>
      <c r="H433" s="184"/>
      <c r="I433" s="184"/>
      <c r="J433" s="184"/>
      <c r="K433" s="184"/>
      <c r="L433" s="193"/>
      <c r="M433" s="175"/>
      <c r="N433" s="180"/>
      <c r="O433" s="181"/>
      <c r="P433" s="176"/>
      <c r="Q433" s="182"/>
      <c r="R433" s="182"/>
    </row>
    <row r="434" spans="1:18" ht="12">
      <c r="A434" s="191" t="s">
        <v>818</v>
      </c>
      <c r="B434" s="185" t="s">
        <v>823</v>
      </c>
      <c r="C434" s="184" t="s">
        <v>105</v>
      </c>
      <c r="D434" s="184">
        <v>140.6</v>
      </c>
      <c r="E434" s="184">
        <v>7.4631711</v>
      </c>
      <c r="F434" s="184">
        <v>1049.32185666</v>
      </c>
      <c r="G434" s="184"/>
      <c r="H434" s="184"/>
      <c r="I434" s="184"/>
      <c r="J434" s="184"/>
      <c r="K434" s="184"/>
      <c r="L434" s="193"/>
      <c r="M434" s="175"/>
      <c r="N434" s="180"/>
      <c r="O434" s="181"/>
      <c r="P434" s="176"/>
      <c r="Q434" s="182"/>
      <c r="R434" s="182"/>
    </row>
    <row r="435" spans="1:18" ht="12">
      <c r="A435" s="191" t="s">
        <v>819</v>
      </c>
      <c r="B435" s="185" t="s">
        <v>825</v>
      </c>
      <c r="C435" s="184" t="s">
        <v>105</v>
      </c>
      <c r="D435" s="184">
        <v>145.6</v>
      </c>
      <c r="E435" s="184">
        <v>10.57823382</v>
      </c>
      <c r="F435" s="184">
        <v>1540.1908441919998</v>
      </c>
      <c r="G435" s="184"/>
      <c r="H435" s="184"/>
      <c r="I435" s="184"/>
      <c r="J435" s="184"/>
      <c r="K435" s="184"/>
      <c r="L435" s="193"/>
      <c r="M435" s="175"/>
      <c r="N435" s="180"/>
      <c r="O435" s="181"/>
      <c r="P435" s="176"/>
      <c r="Q435" s="182"/>
      <c r="R435" s="182"/>
    </row>
    <row r="436" spans="1:18" ht="12">
      <c r="A436" s="191" t="s">
        <v>342</v>
      </c>
      <c r="B436" s="185" t="s">
        <v>980</v>
      </c>
      <c r="C436" s="184" t="s">
        <v>105</v>
      </c>
      <c r="D436" s="184">
        <v>35.5</v>
      </c>
      <c r="E436" s="184">
        <v>14.4936946</v>
      </c>
      <c r="F436" s="184">
        <v>514.5261583</v>
      </c>
      <c r="G436" s="184"/>
      <c r="H436" s="184"/>
      <c r="I436" s="184"/>
      <c r="J436" s="184"/>
      <c r="K436" s="184"/>
      <c r="L436" s="193"/>
      <c r="M436" s="175"/>
      <c r="N436" s="180"/>
      <c r="O436" s="181"/>
      <c r="P436" s="176"/>
      <c r="Q436" s="182"/>
      <c r="R436" s="182"/>
    </row>
    <row r="437" spans="1:18" ht="12">
      <c r="A437" s="191" t="s">
        <v>343</v>
      </c>
      <c r="B437" s="185" t="s">
        <v>981</v>
      </c>
      <c r="C437" s="184" t="s">
        <v>105</v>
      </c>
      <c r="D437" s="184">
        <v>141.9</v>
      </c>
      <c r="E437" s="184">
        <v>27.451490219999997</v>
      </c>
      <c r="F437" s="184">
        <v>3895.3664622179995</v>
      </c>
      <c r="G437" s="184"/>
      <c r="H437" s="184"/>
      <c r="I437" s="184"/>
      <c r="J437" s="184"/>
      <c r="K437" s="184"/>
      <c r="L437" s="193"/>
      <c r="M437" s="175"/>
      <c r="N437" s="180"/>
      <c r="O437" s="181"/>
      <c r="P437" s="176"/>
      <c r="Q437" s="182"/>
      <c r="R437" s="182"/>
    </row>
    <row r="438" spans="1:18" ht="12">
      <c r="A438" s="191"/>
      <c r="B438" s="185" t="s">
        <v>826</v>
      </c>
      <c r="C438" s="184"/>
      <c r="D438" s="184"/>
      <c r="E438" s="184"/>
      <c r="F438" s="184"/>
      <c r="G438" s="184"/>
      <c r="H438" s="184"/>
      <c r="I438" s="184"/>
      <c r="J438" s="184"/>
      <c r="K438" s="184"/>
      <c r="L438" s="193"/>
      <c r="M438" s="175"/>
      <c r="N438" s="180"/>
      <c r="O438" s="181"/>
      <c r="P438" s="176"/>
      <c r="Q438" s="182"/>
      <c r="R438" s="182"/>
    </row>
    <row r="439" spans="1:18" ht="12">
      <c r="A439" s="191" t="s">
        <v>493</v>
      </c>
      <c r="B439" s="185" t="s">
        <v>830</v>
      </c>
      <c r="C439" s="184" t="s">
        <v>105</v>
      </c>
      <c r="D439" s="184">
        <v>36.3</v>
      </c>
      <c r="E439" s="184">
        <v>53.58340526</v>
      </c>
      <c r="F439" s="184">
        <v>1945.077610938</v>
      </c>
      <c r="G439" s="184"/>
      <c r="H439" s="184"/>
      <c r="I439" s="184"/>
      <c r="J439" s="184"/>
      <c r="K439" s="184"/>
      <c r="L439" s="193"/>
      <c r="M439" s="175"/>
      <c r="N439" s="180"/>
      <c r="O439" s="181"/>
      <c r="P439" s="176"/>
      <c r="Q439" s="182"/>
      <c r="R439" s="182"/>
    </row>
    <row r="440" spans="1:18" ht="12">
      <c r="A440" s="191" t="s">
        <v>344</v>
      </c>
      <c r="B440" s="185" t="s">
        <v>829</v>
      </c>
      <c r="C440" s="184" t="s">
        <v>105</v>
      </c>
      <c r="D440" s="184">
        <v>58</v>
      </c>
      <c r="E440" s="184">
        <v>70.32686738</v>
      </c>
      <c r="F440" s="184">
        <v>4078.95830804</v>
      </c>
      <c r="G440" s="184"/>
      <c r="H440" s="184"/>
      <c r="I440" s="184"/>
      <c r="J440" s="184"/>
      <c r="K440" s="184"/>
      <c r="L440" s="193"/>
      <c r="M440" s="175"/>
      <c r="N440" s="180"/>
      <c r="O440" s="181"/>
      <c r="P440" s="176"/>
      <c r="Q440" s="182"/>
      <c r="R440" s="182"/>
    </row>
    <row r="441" spans="1:18" ht="12">
      <c r="A441" s="191" t="s">
        <v>345</v>
      </c>
      <c r="B441" s="185" t="s">
        <v>828</v>
      </c>
      <c r="C441" s="184" t="s">
        <v>105</v>
      </c>
      <c r="D441" s="184">
        <v>0.6</v>
      </c>
      <c r="E441" s="184">
        <v>86.58360094999998</v>
      </c>
      <c r="F441" s="184">
        <v>51.95016056999999</v>
      </c>
      <c r="G441" s="184"/>
      <c r="H441" s="184"/>
      <c r="I441" s="184"/>
      <c r="J441" s="184"/>
      <c r="K441" s="184"/>
      <c r="L441" s="193"/>
      <c r="M441" s="175"/>
      <c r="N441" s="180"/>
      <c r="O441" s="181"/>
      <c r="P441" s="176"/>
      <c r="Q441" s="182"/>
      <c r="R441" s="182"/>
    </row>
    <row r="442" spans="1:18" ht="12">
      <c r="A442" s="191" t="s">
        <v>346</v>
      </c>
      <c r="B442" s="185" t="s">
        <v>831</v>
      </c>
      <c r="C442" s="184" t="s">
        <v>88</v>
      </c>
      <c r="D442" s="184">
        <v>21</v>
      </c>
      <c r="E442" s="184">
        <v>52.85872052999999</v>
      </c>
      <c r="F442" s="184">
        <v>1110.03313113</v>
      </c>
      <c r="G442" s="184"/>
      <c r="H442" s="184"/>
      <c r="I442" s="184"/>
      <c r="J442" s="184"/>
      <c r="K442" s="184"/>
      <c r="L442" s="193"/>
      <c r="M442" s="175"/>
      <c r="N442" s="180"/>
      <c r="O442" s="181"/>
      <c r="P442" s="176"/>
      <c r="Q442" s="182"/>
      <c r="R442" s="182"/>
    </row>
    <row r="443" spans="1:18" ht="12">
      <c r="A443" s="191" t="s">
        <v>820</v>
      </c>
      <c r="B443" s="185" t="s">
        <v>832</v>
      </c>
      <c r="C443" s="184" t="s">
        <v>88</v>
      </c>
      <c r="D443" s="184">
        <v>33</v>
      </c>
      <c r="E443" s="184">
        <v>52.85872052999999</v>
      </c>
      <c r="F443" s="184">
        <v>1744.3377774899998</v>
      </c>
      <c r="G443" s="184"/>
      <c r="H443" s="184"/>
      <c r="I443" s="184"/>
      <c r="J443" s="184"/>
      <c r="K443" s="184"/>
      <c r="L443" s="193"/>
      <c r="M443" s="175"/>
      <c r="N443" s="180"/>
      <c r="O443" s="181"/>
      <c r="P443" s="176"/>
      <c r="Q443" s="182"/>
      <c r="R443" s="182"/>
    </row>
    <row r="444" spans="1:18" ht="12">
      <c r="A444" s="191" t="s">
        <v>347</v>
      </c>
      <c r="B444" s="185" t="s">
        <v>833</v>
      </c>
      <c r="C444" s="184" t="s">
        <v>88</v>
      </c>
      <c r="D444" s="184">
        <v>40</v>
      </c>
      <c r="E444" s="184">
        <v>14.68838602</v>
      </c>
      <c r="F444" s="184">
        <v>587.5354408</v>
      </c>
      <c r="G444" s="184"/>
      <c r="H444" s="184"/>
      <c r="I444" s="184"/>
      <c r="J444" s="184"/>
      <c r="K444" s="184"/>
      <c r="L444" s="193"/>
      <c r="M444" s="175"/>
      <c r="N444" s="180"/>
      <c r="O444" s="181"/>
      <c r="P444" s="176"/>
      <c r="Q444" s="182"/>
      <c r="R444" s="182"/>
    </row>
    <row r="445" spans="1:18" ht="12">
      <c r="A445" s="191"/>
      <c r="B445" s="185" t="s">
        <v>43</v>
      </c>
      <c r="C445" s="184"/>
      <c r="D445" s="184"/>
      <c r="E445" s="184"/>
      <c r="F445" s="184"/>
      <c r="G445" s="184"/>
      <c r="H445" s="184"/>
      <c r="I445" s="184"/>
      <c r="J445" s="184"/>
      <c r="K445" s="184"/>
      <c r="L445" s="193"/>
      <c r="M445" s="175"/>
      <c r="N445" s="180"/>
      <c r="O445" s="181"/>
      <c r="P445" s="176"/>
      <c r="Q445" s="182"/>
      <c r="R445" s="182"/>
    </row>
    <row r="446" spans="1:18" ht="12">
      <c r="A446" s="191" t="s">
        <v>822</v>
      </c>
      <c r="B446" s="185" t="s">
        <v>989</v>
      </c>
      <c r="C446" s="184" t="s">
        <v>88</v>
      </c>
      <c r="D446" s="184">
        <v>49</v>
      </c>
      <c r="E446" s="184">
        <v>14.21247366</v>
      </c>
      <c r="F446" s="184">
        <v>696.41120934</v>
      </c>
      <c r="G446" s="184"/>
      <c r="H446" s="184"/>
      <c r="I446" s="184"/>
      <c r="J446" s="184"/>
      <c r="K446" s="184"/>
      <c r="L446" s="193"/>
      <c r="M446" s="175"/>
      <c r="N446" s="180"/>
      <c r="O446" s="181"/>
      <c r="P446" s="176"/>
      <c r="Q446" s="182"/>
      <c r="R446" s="182"/>
    </row>
    <row r="447" spans="1:18" ht="12">
      <c r="A447" s="191" t="s">
        <v>824</v>
      </c>
      <c r="B447" s="185" t="s">
        <v>990</v>
      </c>
      <c r="C447" s="184" t="s">
        <v>88</v>
      </c>
      <c r="D447" s="184">
        <v>11</v>
      </c>
      <c r="E447" s="184">
        <v>25.7425322</v>
      </c>
      <c r="F447" s="184">
        <v>283.16785419999997</v>
      </c>
      <c r="G447" s="184"/>
      <c r="H447" s="184"/>
      <c r="I447" s="184"/>
      <c r="J447" s="184"/>
      <c r="K447" s="184"/>
      <c r="L447" s="193"/>
      <c r="M447" s="175"/>
      <c r="N447" s="180"/>
      <c r="O447" s="181"/>
      <c r="P447" s="176"/>
      <c r="Q447" s="182"/>
      <c r="R447" s="182"/>
    </row>
    <row r="448" spans="1:18" ht="12">
      <c r="A448" s="191" t="s">
        <v>460</v>
      </c>
      <c r="B448" s="185" t="s">
        <v>44</v>
      </c>
      <c r="C448" s="184" t="s">
        <v>88</v>
      </c>
      <c r="D448" s="184">
        <v>1</v>
      </c>
      <c r="E448" s="184">
        <v>11.302918549999998</v>
      </c>
      <c r="F448" s="184">
        <v>11.302918549999998</v>
      </c>
      <c r="G448" s="184"/>
      <c r="H448" s="184"/>
      <c r="I448" s="184"/>
      <c r="J448" s="184"/>
      <c r="K448" s="184"/>
      <c r="L448" s="193"/>
      <c r="M448" s="175"/>
      <c r="N448" s="180"/>
      <c r="O448" s="181"/>
      <c r="P448" s="176"/>
      <c r="Q448" s="182"/>
      <c r="R448" s="182"/>
    </row>
    <row r="449" spans="1:18" ht="12">
      <c r="A449" s="191" t="s">
        <v>827</v>
      </c>
      <c r="B449" s="185" t="s">
        <v>988</v>
      </c>
      <c r="C449" s="184" t="s">
        <v>88</v>
      </c>
      <c r="D449" s="184">
        <v>39</v>
      </c>
      <c r="E449" s="184">
        <v>37.89992976</v>
      </c>
      <c r="F449" s="184">
        <v>1478.09726064</v>
      </c>
      <c r="G449" s="184"/>
      <c r="H449" s="184"/>
      <c r="I449" s="184"/>
      <c r="J449" s="184"/>
      <c r="K449" s="184"/>
      <c r="L449" s="193"/>
      <c r="M449" s="175"/>
      <c r="N449" s="180"/>
      <c r="O449" s="181"/>
      <c r="P449" s="176"/>
      <c r="Q449" s="182"/>
      <c r="R449" s="182"/>
    </row>
    <row r="450" spans="1:18" ht="12">
      <c r="A450" s="191" t="s">
        <v>461</v>
      </c>
      <c r="B450" s="185" t="s">
        <v>943</v>
      </c>
      <c r="C450" s="184" t="s">
        <v>88</v>
      </c>
      <c r="D450" s="184">
        <v>64</v>
      </c>
      <c r="E450" s="184">
        <v>89.43907510999999</v>
      </c>
      <c r="F450" s="184">
        <v>5724.100807039999</v>
      </c>
      <c r="G450" s="184"/>
      <c r="H450" s="184"/>
      <c r="I450" s="184"/>
      <c r="J450" s="184"/>
      <c r="K450" s="184"/>
      <c r="L450" s="193"/>
      <c r="M450" s="175"/>
      <c r="N450" s="180"/>
      <c r="O450" s="181"/>
      <c r="P450" s="176"/>
      <c r="Q450" s="182"/>
      <c r="R450" s="182"/>
    </row>
    <row r="451" spans="1:18" ht="12">
      <c r="A451" s="191" t="s">
        <v>462</v>
      </c>
      <c r="B451" s="185" t="s">
        <v>944</v>
      </c>
      <c r="C451" s="184" t="s">
        <v>88</v>
      </c>
      <c r="D451" s="184">
        <v>11</v>
      </c>
      <c r="E451" s="184">
        <v>78.97981938</v>
      </c>
      <c r="F451" s="184">
        <v>868.7780131799999</v>
      </c>
      <c r="G451" s="184"/>
      <c r="H451" s="184"/>
      <c r="I451" s="184"/>
      <c r="J451" s="184"/>
      <c r="K451" s="184"/>
      <c r="L451" s="193"/>
      <c r="M451" s="175"/>
      <c r="N451" s="180"/>
      <c r="O451" s="181"/>
      <c r="P451" s="176"/>
      <c r="Q451" s="182"/>
      <c r="R451" s="182"/>
    </row>
    <row r="452" spans="1:18" ht="12">
      <c r="A452" s="191" t="s">
        <v>463</v>
      </c>
      <c r="B452" s="185" t="s">
        <v>834</v>
      </c>
      <c r="C452" s="184" t="s">
        <v>88</v>
      </c>
      <c r="D452" s="184">
        <v>26</v>
      </c>
      <c r="E452" s="184">
        <v>41.30702961</v>
      </c>
      <c r="F452" s="184">
        <v>1073.98276986</v>
      </c>
      <c r="G452" s="184"/>
      <c r="H452" s="184"/>
      <c r="I452" s="184"/>
      <c r="J452" s="184"/>
      <c r="K452" s="184"/>
      <c r="L452" s="193"/>
      <c r="M452" s="175"/>
      <c r="N452" s="180"/>
      <c r="O452" s="181"/>
      <c r="P452" s="176"/>
      <c r="Q452" s="182"/>
      <c r="R452" s="182"/>
    </row>
    <row r="453" spans="1:18" ht="12">
      <c r="A453" s="191" t="s">
        <v>464</v>
      </c>
      <c r="B453" s="185" t="s">
        <v>515</v>
      </c>
      <c r="C453" s="184" t="s">
        <v>88</v>
      </c>
      <c r="D453" s="184">
        <v>9</v>
      </c>
      <c r="E453" s="184">
        <v>175.29799133</v>
      </c>
      <c r="F453" s="184">
        <v>1577.68192197</v>
      </c>
      <c r="G453" s="184"/>
      <c r="H453" s="184"/>
      <c r="I453" s="184"/>
      <c r="J453" s="184"/>
      <c r="K453" s="184"/>
      <c r="L453" s="193"/>
      <c r="M453" s="175"/>
      <c r="N453" s="180"/>
      <c r="O453" s="181"/>
      <c r="P453" s="176"/>
      <c r="Q453" s="182"/>
      <c r="R453" s="182"/>
    </row>
    <row r="454" spans="1:18" ht="12">
      <c r="A454" s="191" t="s">
        <v>465</v>
      </c>
      <c r="B454" s="185" t="s">
        <v>45</v>
      </c>
      <c r="C454" s="184" t="s">
        <v>88</v>
      </c>
      <c r="D454" s="184">
        <v>5</v>
      </c>
      <c r="E454" s="184">
        <v>500.71388367</v>
      </c>
      <c r="F454" s="184">
        <v>2503.56941835</v>
      </c>
      <c r="G454" s="184"/>
      <c r="H454" s="184"/>
      <c r="I454" s="184"/>
      <c r="J454" s="184"/>
      <c r="K454" s="184"/>
      <c r="L454" s="193"/>
      <c r="M454" s="175"/>
      <c r="N454" s="180"/>
      <c r="O454" s="181"/>
      <c r="P454" s="176"/>
      <c r="Q454" s="182"/>
      <c r="R454" s="182"/>
    </row>
    <row r="455" spans="1:18" ht="12">
      <c r="A455" s="191" t="s">
        <v>466</v>
      </c>
      <c r="B455" s="185" t="s">
        <v>514</v>
      </c>
      <c r="C455" s="184" t="s">
        <v>88</v>
      </c>
      <c r="D455" s="184">
        <v>8</v>
      </c>
      <c r="E455" s="184">
        <v>41.04744105</v>
      </c>
      <c r="F455" s="184">
        <v>328.3795284</v>
      </c>
      <c r="G455" s="184"/>
      <c r="H455" s="184"/>
      <c r="I455" s="184"/>
      <c r="J455" s="184"/>
      <c r="K455" s="184"/>
      <c r="L455" s="193"/>
      <c r="M455" s="175"/>
      <c r="N455" s="180"/>
      <c r="O455" s="181"/>
      <c r="P455" s="176"/>
      <c r="Q455" s="182"/>
      <c r="R455" s="182"/>
    </row>
    <row r="456" spans="1:18" ht="12">
      <c r="A456" s="191"/>
      <c r="B456" s="185"/>
      <c r="C456" s="184"/>
      <c r="D456" s="184"/>
      <c r="E456" s="184"/>
      <c r="F456" s="186">
        <v>71851.879864765</v>
      </c>
      <c r="G456" s="184"/>
      <c r="H456" s="184"/>
      <c r="I456" s="184"/>
      <c r="J456" s="184"/>
      <c r="K456" s="184"/>
      <c r="L456" s="193"/>
      <c r="M456" s="175"/>
      <c r="N456" s="180"/>
      <c r="O456" s="181"/>
      <c r="P456" s="176"/>
      <c r="Q456" s="182"/>
      <c r="R456" s="182"/>
    </row>
    <row r="457" spans="1:18" ht="12">
      <c r="A457" s="191"/>
      <c r="B457" s="185"/>
      <c r="C457" s="184"/>
      <c r="D457" s="184"/>
      <c r="E457" s="184"/>
      <c r="F457" s="184"/>
      <c r="G457" s="184"/>
      <c r="H457" s="184"/>
      <c r="I457" s="184"/>
      <c r="J457" s="184"/>
      <c r="K457" s="184"/>
      <c r="L457" s="193"/>
      <c r="M457" s="175"/>
      <c r="N457" s="180"/>
      <c r="O457" s="181"/>
      <c r="P457" s="176"/>
      <c r="Q457" s="182"/>
      <c r="R457" s="182"/>
    </row>
    <row r="458" spans="1:18" ht="12">
      <c r="A458" s="191">
        <v>19</v>
      </c>
      <c r="B458" s="185" t="s">
        <v>348</v>
      </c>
      <c r="C458" s="184"/>
      <c r="D458" s="184"/>
      <c r="E458" s="184"/>
      <c r="F458" s="184"/>
      <c r="G458" s="184"/>
      <c r="H458" s="184"/>
      <c r="I458" s="184"/>
      <c r="J458" s="184"/>
      <c r="K458" s="184"/>
      <c r="L458" s="193"/>
      <c r="M458" s="175"/>
      <c r="N458" s="180"/>
      <c r="O458" s="181"/>
      <c r="P458" s="176"/>
      <c r="Q458" s="182"/>
      <c r="R458" s="182"/>
    </row>
    <row r="459" spans="1:18" ht="12">
      <c r="A459" s="191" t="s">
        <v>919</v>
      </c>
      <c r="B459" s="185" t="s">
        <v>732</v>
      </c>
      <c r="C459" s="184" t="s">
        <v>105</v>
      </c>
      <c r="D459" s="184">
        <v>95</v>
      </c>
      <c r="E459" s="184">
        <v>3.20159224</v>
      </c>
      <c r="F459" s="184">
        <v>304.1512628</v>
      </c>
      <c r="G459" s="184"/>
      <c r="H459" s="184"/>
      <c r="I459" s="184"/>
      <c r="J459" s="184"/>
      <c r="K459" s="184"/>
      <c r="L459" s="193"/>
      <c r="M459" s="175"/>
      <c r="N459" s="180"/>
      <c r="O459" s="181"/>
      <c r="P459" s="176"/>
      <c r="Q459" s="182"/>
      <c r="R459" s="182"/>
    </row>
    <row r="460" spans="1:18" ht="12">
      <c r="A460" s="191" t="s">
        <v>490</v>
      </c>
      <c r="B460" s="185" t="s">
        <v>963</v>
      </c>
      <c r="C460" s="184" t="s">
        <v>88</v>
      </c>
      <c r="D460" s="184">
        <v>18</v>
      </c>
      <c r="E460" s="184">
        <v>3.2556731899999996</v>
      </c>
      <c r="F460" s="184">
        <v>58.60211741999999</v>
      </c>
      <c r="G460" s="184"/>
      <c r="H460" s="184"/>
      <c r="I460" s="184"/>
      <c r="J460" s="184"/>
      <c r="K460" s="184"/>
      <c r="L460" s="193"/>
      <c r="M460" s="175"/>
      <c r="N460" s="180"/>
      <c r="O460" s="181"/>
      <c r="P460" s="176"/>
      <c r="Q460" s="182"/>
      <c r="R460" s="182"/>
    </row>
    <row r="461" spans="1:18" ht="12">
      <c r="A461" s="191" t="s">
        <v>920</v>
      </c>
      <c r="B461" s="185" t="s">
        <v>964</v>
      </c>
      <c r="C461" s="184" t="s">
        <v>88</v>
      </c>
      <c r="D461" s="184">
        <v>22</v>
      </c>
      <c r="E461" s="184">
        <v>2.9852684399999996</v>
      </c>
      <c r="F461" s="184">
        <v>65.67590567999999</v>
      </c>
      <c r="G461" s="184"/>
      <c r="H461" s="184"/>
      <c r="I461" s="184"/>
      <c r="J461" s="184"/>
      <c r="K461" s="184"/>
      <c r="L461" s="193"/>
      <c r="M461" s="175"/>
      <c r="N461" s="180"/>
      <c r="O461" s="181"/>
      <c r="P461" s="176"/>
      <c r="Q461" s="182"/>
      <c r="R461" s="182"/>
    </row>
    <row r="462" spans="1:18" ht="12">
      <c r="A462" s="191" t="s">
        <v>921</v>
      </c>
      <c r="B462" s="185" t="s">
        <v>965</v>
      </c>
      <c r="C462" s="184" t="s">
        <v>88</v>
      </c>
      <c r="D462" s="184">
        <v>5</v>
      </c>
      <c r="E462" s="184">
        <v>70.42421309</v>
      </c>
      <c r="F462" s="184">
        <v>352.12106544999995</v>
      </c>
      <c r="G462" s="184"/>
      <c r="H462" s="184"/>
      <c r="I462" s="184"/>
      <c r="J462" s="184"/>
      <c r="K462" s="184"/>
      <c r="L462" s="193"/>
      <c r="M462" s="175"/>
      <c r="N462" s="180"/>
      <c r="O462" s="181"/>
      <c r="P462" s="176"/>
      <c r="Q462" s="182"/>
      <c r="R462" s="182"/>
    </row>
    <row r="463" spans="1:18" ht="12">
      <c r="A463" s="191"/>
      <c r="B463" s="185"/>
      <c r="C463" s="184"/>
      <c r="D463" s="184"/>
      <c r="E463" s="184"/>
      <c r="F463" s="186">
        <v>780.5503513499999</v>
      </c>
      <c r="G463" s="184"/>
      <c r="H463" s="184"/>
      <c r="I463" s="184"/>
      <c r="J463" s="184"/>
      <c r="K463" s="184"/>
      <c r="L463" s="193"/>
      <c r="M463" s="175"/>
      <c r="N463" s="180"/>
      <c r="O463" s="181"/>
      <c r="P463" s="176"/>
      <c r="Q463" s="182"/>
      <c r="R463" s="182"/>
    </row>
    <row r="464" spans="1:18" ht="12">
      <c r="A464" s="191"/>
      <c r="B464" s="185"/>
      <c r="C464" s="184"/>
      <c r="D464" s="184"/>
      <c r="E464" s="184"/>
      <c r="F464" s="184"/>
      <c r="G464" s="184"/>
      <c r="H464" s="184"/>
      <c r="I464" s="184"/>
      <c r="J464" s="184"/>
      <c r="K464" s="184"/>
      <c r="L464" s="193"/>
      <c r="M464" s="175"/>
      <c r="N464" s="180"/>
      <c r="O464" s="181"/>
      <c r="P464" s="176"/>
      <c r="Q464" s="182"/>
      <c r="R464" s="182"/>
    </row>
    <row r="465" spans="1:18" ht="12">
      <c r="A465" s="192">
        <v>20</v>
      </c>
      <c r="B465" s="187" t="s">
        <v>15</v>
      </c>
      <c r="C465" s="184"/>
      <c r="D465" s="184"/>
      <c r="E465" s="184"/>
      <c r="F465" s="184"/>
      <c r="G465" s="184"/>
      <c r="H465" s="184"/>
      <c r="I465" s="184"/>
      <c r="J465" s="184"/>
      <c r="K465" s="184"/>
      <c r="L465" s="193"/>
      <c r="M465" s="175"/>
      <c r="N465" s="180"/>
      <c r="O465" s="181"/>
      <c r="P465" s="176"/>
      <c r="Q465" s="182"/>
      <c r="R465" s="182"/>
    </row>
    <row r="466" spans="1:18" ht="12">
      <c r="A466" s="191"/>
      <c r="B466" s="185" t="s">
        <v>47</v>
      </c>
      <c r="C466" s="184"/>
      <c r="D466" s="184"/>
      <c r="E466" s="184"/>
      <c r="F466" s="184"/>
      <c r="G466" s="184"/>
      <c r="H466" s="184"/>
      <c r="I466" s="184"/>
      <c r="J466" s="184"/>
      <c r="K466" s="184"/>
      <c r="L466" s="193"/>
      <c r="M466" s="175"/>
      <c r="N466" s="180"/>
      <c r="O466" s="181"/>
      <c r="P466" s="176"/>
      <c r="Q466" s="182"/>
      <c r="R466" s="182"/>
    </row>
    <row r="467" spans="1:18" ht="12">
      <c r="A467" s="191" t="s">
        <v>27</v>
      </c>
      <c r="B467" s="185" t="s">
        <v>16</v>
      </c>
      <c r="C467" s="184" t="s">
        <v>17</v>
      </c>
      <c r="D467" s="184">
        <v>2</v>
      </c>
      <c r="E467" s="184">
        <v>541.53418473</v>
      </c>
      <c r="F467" s="184">
        <v>1083.06836946</v>
      </c>
      <c r="G467" s="184"/>
      <c r="H467" s="184"/>
      <c r="I467" s="184"/>
      <c r="J467" s="184"/>
      <c r="K467" s="184"/>
      <c r="L467" s="193"/>
      <c r="M467" s="175"/>
      <c r="N467" s="180"/>
      <c r="O467" s="181"/>
      <c r="P467" s="176"/>
      <c r="Q467" s="182"/>
      <c r="R467" s="182"/>
    </row>
    <row r="468" spans="1:18" ht="12">
      <c r="A468" s="191" t="s">
        <v>177</v>
      </c>
      <c r="B468" s="185" t="s">
        <v>881</v>
      </c>
      <c r="C468" s="184" t="s">
        <v>17</v>
      </c>
      <c r="D468" s="184">
        <v>1</v>
      </c>
      <c r="E468" s="184">
        <v>1719.4280919199998</v>
      </c>
      <c r="F468" s="184">
        <v>1719.4280919199998</v>
      </c>
      <c r="G468" s="184"/>
      <c r="H468" s="184"/>
      <c r="I468" s="184"/>
      <c r="J468" s="184"/>
      <c r="K468" s="184"/>
      <c r="L468" s="193"/>
      <c r="M468" s="175"/>
      <c r="N468" s="180"/>
      <c r="O468" s="181"/>
      <c r="P468" s="176"/>
      <c r="Q468" s="182"/>
      <c r="R468" s="182"/>
    </row>
    <row r="469" spans="1:18" ht="12">
      <c r="A469" s="191" t="s">
        <v>178</v>
      </c>
      <c r="B469" s="185" t="s">
        <v>1000</v>
      </c>
      <c r="C469" s="184" t="s">
        <v>17</v>
      </c>
      <c r="D469" s="184">
        <v>2</v>
      </c>
      <c r="E469" s="184">
        <v>25.35314936</v>
      </c>
      <c r="F469" s="184">
        <v>50.70629872</v>
      </c>
      <c r="G469" s="184"/>
      <c r="H469" s="184"/>
      <c r="I469" s="184"/>
      <c r="J469" s="184"/>
      <c r="K469" s="184"/>
      <c r="L469" s="193"/>
      <c r="M469" s="175"/>
      <c r="N469" s="180"/>
      <c r="O469" s="181"/>
      <c r="P469" s="176"/>
      <c r="Q469" s="182"/>
      <c r="R469" s="182"/>
    </row>
    <row r="470" spans="1:18" ht="12">
      <c r="A470" s="191" t="s">
        <v>179</v>
      </c>
      <c r="B470" s="185" t="s">
        <v>18</v>
      </c>
      <c r="C470" s="184" t="s">
        <v>17</v>
      </c>
      <c r="D470" s="184">
        <v>1</v>
      </c>
      <c r="E470" s="184">
        <v>23.55766182</v>
      </c>
      <c r="F470" s="184">
        <v>23.55766182</v>
      </c>
      <c r="G470" s="184"/>
      <c r="H470" s="184"/>
      <c r="I470" s="184"/>
      <c r="J470" s="184"/>
      <c r="K470" s="184"/>
      <c r="L470" s="193"/>
      <c r="M470" s="175"/>
      <c r="N470" s="180"/>
      <c r="O470" s="181"/>
      <c r="P470" s="176"/>
      <c r="Q470" s="182"/>
      <c r="R470" s="182"/>
    </row>
    <row r="471" spans="1:18" ht="12">
      <c r="A471" s="191" t="s">
        <v>180</v>
      </c>
      <c r="B471" s="185" t="s">
        <v>1001</v>
      </c>
      <c r="C471" s="184" t="s">
        <v>17</v>
      </c>
      <c r="D471" s="184">
        <v>2</v>
      </c>
      <c r="E471" s="184">
        <v>232.1154374</v>
      </c>
      <c r="F471" s="184">
        <v>464.2308748</v>
      </c>
      <c r="G471" s="184"/>
      <c r="H471" s="184"/>
      <c r="I471" s="184"/>
      <c r="J471" s="184"/>
      <c r="K471" s="184"/>
      <c r="L471" s="193"/>
      <c r="M471" s="175"/>
      <c r="N471" s="180"/>
      <c r="O471" s="181"/>
      <c r="P471" s="176"/>
      <c r="Q471" s="182"/>
      <c r="R471" s="182"/>
    </row>
    <row r="472" spans="1:18" ht="12">
      <c r="A472" s="191" t="s">
        <v>181</v>
      </c>
      <c r="B472" s="185" t="s">
        <v>1002</v>
      </c>
      <c r="C472" s="184" t="s">
        <v>17</v>
      </c>
      <c r="D472" s="184">
        <v>1</v>
      </c>
      <c r="E472" s="184">
        <v>23.55766182</v>
      </c>
      <c r="F472" s="184">
        <v>23.55766182</v>
      </c>
      <c r="G472" s="184"/>
      <c r="H472" s="184"/>
      <c r="I472" s="184"/>
      <c r="J472" s="184"/>
      <c r="K472" s="184"/>
      <c r="L472" s="193"/>
      <c r="M472" s="175"/>
      <c r="N472" s="180"/>
      <c r="O472" s="181"/>
      <c r="P472" s="176"/>
      <c r="Q472" s="182"/>
      <c r="R472" s="182"/>
    </row>
    <row r="473" spans="1:18" ht="12">
      <c r="A473" s="191" t="s">
        <v>182</v>
      </c>
      <c r="B473" s="185" t="s">
        <v>1003</v>
      </c>
      <c r="C473" s="184" t="s">
        <v>17</v>
      </c>
      <c r="D473" s="184">
        <v>1</v>
      </c>
      <c r="E473" s="184">
        <v>152.508279</v>
      </c>
      <c r="F473" s="184">
        <v>152.508279</v>
      </c>
      <c r="G473" s="184"/>
      <c r="H473" s="184"/>
      <c r="I473" s="184"/>
      <c r="J473" s="184"/>
      <c r="K473" s="184"/>
      <c r="L473" s="193"/>
      <c r="M473" s="175"/>
      <c r="N473" s="180"/>
      <c r="O473" s="181"/>
      <c r="P473" s="176"/>
      <c r="Q473" s="182"/>
      <c r="R473" s="182"/>
    </row>
    <row r="474" spans="1:18" ht="12">
      <c r="A474" s="191" t="s">
        <v>183</v>
      </c>
      <c r="B474" s="185" t="s">
        <v>1004</v>
      </c>
      <c r="C474" s="184" t="s">
        <v>17</v>
      </c>
      <c r="D474" s="184">
        <v>2</v>
      </c>
      <c r="E474" s="184">
        <v>43.60006189</v>
      </c>
      <c r="F474" s="184">
        <v>87.20012378</v>
      </c>
      <c r="G474" s="184"/>
      <c r="H474" s="184"/>
      <c r="I474" s="184"/>
      <c r="J474" s="184"/>
      <c r="K474" s="184"/>
      <c r="L474" s="193"/>
      <c r="M474" s="175"/>
      <c r="N474" s="180"/>
      <c r="O474" s="181"/>
      <c r="P474" s="176"/>
      <c r="Q474" s="182"/>
      <c r="R474" s="182"/>
    </row>
    <row r="475" spans="1:18" ht="12">
      <c r="A475" s="191" t="s">
        <v>349</v>
      </c>
      <c r="B475" s="185" t="s">
        <v>1005</v>
      </c>
      <c r="C475" s="184" t="s">
        <v>17</v>
      </c>
      <c r="D475" s="184">
        <v>2</v>
      </c>
      <c r="E475" s="184">
        <v>63.65327815</v>
      </c>
      <c r="F475" s="184">
        <v>127.3065563</v>
      </c>
      <c r="G475" s="184"/>
      <c r="H475" s="184"/>
      <c r="I475" s="184"/>
      <c r="J475" s="184"/>
      <c r="K475" s="184"/>
      <c r="L475" s="193"/>
      <c r="M475" s="175"/>
      <c r="N475" s="180"/>
      <c r="O475" s="181"/>
      <c r="P475" s="176"/>
      <c r="Q475" s="182"/>
      <c r="R475" s="182"/>
    </row>
    <row r="476" spans="1:18" ht="12">
      <c r="A476" s="191" t="s">
        <v>350</v>
      </c>
      <c r="B476" s="185" t="s">
        <v>1007</v>
      </c>
      <c r="C476" s="184" t="s">
        <v>17</v>
      </c>
      <c r="D476" s="184">
        <v>1</v>
      </c>
      <c r="E476" s="184">
        <v>444.06949664</v>
      </c>
      <c r="F476" s="184">
        <v>444.06949664</v>
      </c>
      <c r="G476" s="184"/>
      <c r="H476" s="184"/>
      <c r="I476" s="184"/>
      <c r="J476" s="184"/>
      <c r="K476" s="184"/>
      <c r="L476" s="193"/>
      <c r="M476" s="175"/>
      <c r="N476" s="180"/>
      <c r="O476" s="181"/>
      <c r="P476" s="176"/>
      <c r="Q476" s="182"/>
      <c r="R476" s="182"/>
    </row>
    <row r="477" spans="1:18" ht="12">
      <c r="A477" s="191" t="s">
        <v>351</v>
      </c>
      <c r="B477" s="185" t="s">
        <v>1008</v>
      </c>
      <c r="C477" s="184" t="s">
        <v>17</v>
      </c>
      <c r="D477" s="184">
        <v>1</v>
      </c>
      <c r="E477" s="184">
        <v>300.08437535999997</v>
      </c>
      <c r="F477" s="184">
        <v>300.08437535999997</v>
      </c>
      <c r="G477" s="184"/>
      <c r="H477" s="184"/>
      <c r="I477" s="184"/>
      <c r="J477" s="184"/>
      <c r="K477" s="184"/>
      <c r="L477" s="193"/>
      <c r="M477" s="175"/>
      <c r="N477" s="180"/>
      <c r="O477" s="181"/>
      <c r="P477" s="176"/>
      <c r="Q477" s="182"/>
      <c r="R477" s="182"/>
    </row>
    <row r="478" spans="1:18" ht="12">
      <c r="A478" s="191"/>
      <c r="B478" s="185" t="s">
        <v>48</v>
      </c>
      <c r="C478" s="184"/>
      <c r="D478" s="184"/>
      <c r="E478" s="184"/>
      <c r="F478" s="184"/>
      <c r="G478" s="184"/>
      <c r="H478" s="184"/>
      <c r="I478" s="184"/>
      <c r="J478" s="184"/>
      <c r="K478" s="184"/>
      <c r="L478" s="193"/>
      <c r="M478" s="175"/>
      <c r="N478" s="180"/>
      <c r="O478" s="181"/>
      <c r="P478" s="176"/>
      <c r="Q478" s="182"/>
      <c r="R478" s="182"/>
    </row>
    <row r="479" spans="1:18" ht="12">
      <c r="A479" s="191" t="s">
        <v>352</v>
      </c>
      <c r="B479" s="185" t="s">
        <v>882</v>
      </c>
      <c r="C479" s="184" t="s">
        <v>105</v>
      </c>
      <c r="D479" s="184">
        <v>980.3</v>
      </c>
      <c r="E479" s="184">
        <v>9.204577689999999</v>
      </c>
      <c r="F479" s="184">
        <v>9023.247509506999</v>
      </c>
      <c r="G479" s="184"/>
      <c r="H479" s="184"/>
      <c r="I479" s="184"/>
      <c r="J479" s="184"/>
      <c r="K479" s="184"/>
      <c r="L479" s="193"/>
      <c r="M479" s="175"/>
      <c r="N479" s="180"/>
      <c r="O479" s="181"/>
      <c r="P479" s="176"/>
      <c r="Q479" s="182"/>
      <c r="R479" s="182"/>
    </row>
    <row r="480" spans="1:18" ht="12">
      <c r="A480" s="191" t="s">
        <v>353</v>
      </c>
      <c r="B480" s="185" t="s">
        <v>49</v>
      </c>
      <c r="C480" s="184" t="s">
        <v>105</v>
      </c>
      <c r="D480" s="184">
        <v>242</v>
      </c>
      <c r="E480" s="184">
        <v>8.19867202</v>
      </c>
      <c r="F480" s="184">
        <v>1984.07862884</v>
      </c>
      <c r="G480" s="184"/>
      <c r="H480" s="184"/>
      <c r="I480" s="184"/>
      <c r="J480" s="184"/>
      <c r="K480" s="184"/>
      <c r="L480" s="193"/>
      <c r="M480" s="175"/>
      <c r="N480" s="180"/>
      <c r="O480" s="181"/>
      <c r="P480" s="176"/>
      <c r="Q480" s="182"/>
      <c r="R480" s="182"/>
    </row>
    <row r="481" spans="1:18" ht="12">
      <c r="A481" s="191"/>
      <c r="B481" s="185" t="s">
        <v>50</v>
      </c>
      <c r="C481" s="184"/>
      <c r="D481" s="184">
        <v>0</v>
      </c>
      <c r="E481" s="184">
        <v>0</v>
      </c>
      <c r="F481" s="184">
        <v>0</v>
      </c>
      <c r="G481" s="184"/>
      <c r="H481" s="184"/>
      <c r="I481" s="184"/>
      <c r="J481" s="184"/>
      <c r="K481" s="184"/>
      <c r="L481" s="193"/>
      <c r="M481" s="175"/>
      <c r="N481" s="180"/>
      <c r="O481" s="181"/>
      <c r="P481" s="176"/>
      <c r="Q481" s="182"/>
      <c r="R481" s="182"/>
    </row>
    <row r="482" spans="1:18" ht="12">
      <c r="A482" s="191" t="s">
        <v>354</v>
      </c>
      <c r="B482" s="185" t="s">
        <v>883</v>
      </c>
      <c r="C482" s="184" t="s">
        <v>17</v>
      </c>
      <c r="D482" s="184">
        <v>19</v>
      </c>
      <c r="E482" s="184">
        <v>48.672855</v>
      </c>
      <c r="F482" s="184">
        <v>924.7842449999999</v>
      </c>
      <c r="G482" s="184"/>
      <c r="H482" s="184"/>
      <c r="I482" s="184"/>
      <c r="J482" s="184"/>
      <c r="K482" s="184"/>
      <c r="L482" s="193"/>
      <c r="M482" s="175"/>
      <c r="N482" s="180"/>
      <c r="O482" s="181"/>
      <c r="P482" s="176"/>
      <c r="Q482" s="182"/>
      <c r="R482" s="182"/>
    </row>
    <row r="483" spans="1:18" ht="12">
      <c r="A483" s="191"/>
      <c r="B483" s="185" t="s">
        <v>51</v>
      </c>
      <c r="C483" s="184"/>
      <c r="D483" s="184"/>
      <c r="E483" s="184"/>
      <c r="F483" s="184"/>
      <c r="G483" s="184"/>
      <c r="H483" s="184"/>
      <c r="I483" s="184"/>
      <c r="J483" s="184"/>
      <c r="K483" s="184"/>
      <c r="L483" s="193"/>
      <c r="M483" s="175"/>
      <c r="N483" s="180"/>
      <c r="O483" s="181"/>
      <c r="P483" s="176"/>
      <c r="Q483" s="182"/>
      <c r="R483" s="182"/>
    </row>
    <row r="484" spans="1:18" ht="12">
      <c r="A484" s="191" t="s">
        <v>355</v>
      </c>
      <c r="B484" s="185" t="s">
        <v>1009</v>
      </c>
      <c r="C484" s="184" t="s">
        <v>17</v>
      </c>
      <c r="D484" s="184">
        <v>19</v>
      </c>
      <c r="E484" s="184">
        <v>31.226340529999998</v>
      </c>
      <c r="F484" s="184">
        <v>593.30047007</v>
      </c>
      <c r="G484" s="184"/>
      <c r="H484" s="184"/>
      <c r="I484" s="184"/>
      <c r="J484" s="184"/>
      <c r="K484" s="184"/>
      <c r="L484" s="193"/>
      <c r="M484" s="175"/>
      <c r="N484" s="180"/>
      <c r="O484" s="181"/>
      <c r="P484" s="176"/>
      <c r="Q484" s="182"/>
      <c r="R484" s="182"/>
    </row>
    <row r="485" spans="1:18" ht="12">
      <c r="A485" s="191" t="s">
        <v>356</v>
      </c>
      <c r="B485" s="185" t="s">
        <v>1010</v>
      </c>
      <c r="C485" s="184" t="s">
        <v>17</v>
      </c>
      <c r="D485" s="184">
        <v>8</v>
      </c>
      <c r="E485" s="184">
        <v>1.9577303899999998</v>
      </c>
      <c r="F485" s="184">
        <v>15.661843119999999</v>
      </c>
      <c r="G485" s="184"/>
      <c r="H485" s="184"/>
      <c r="I485" s="184"/>
      <c r="J485" s="184"/>
      <c r="K485" s="184"/>
      <c r="L485" s="193"/>
      <c r="M485" s="175"/>
      <c r="N485" s="180"/>
      <c r="O485" s="181"/>
      <c r="P485" s="176"/>
      <c r="Q485" s="182"/>
      <c r="R485" s="182"/>
    </row>
    <row r="486" spans="1:18" ht="12">
      <c r="A486" s="191" t="s">
        <v>357</v>
      </c>
      <c r="B486" s="185" t="s">
        <v>1014</v>
      </c>
      <c r="C486" s="184" t="s">
        <v>17</v>
      </c>
      <c r="D486" s="184">
        <v>1</v>
      </c>
      <c r="E486" s="184">
        <v>886.9275799999999</v>
      </c>
      <c r="F486" s="184">
        <v>886.9275799999999</v>
      </c>
      <c r="G486" s="184"/>
      <c r="H486" s="184"/>
      <c r="I486" s="184"/>
      <c r="J486" s="184"/>
      <c r="K486" s="184"/>
      <c r="L486" s="193"/>
      <c r="M486" s="175"/>
      <c r="N486" s="180"/>
      <c r="O486" s="181"/>
      <c r="P486" s="176"/>
      <c r="Q486" s="182"/>
      <c r="R486" s="182"/>
    </row>
    <row r="487" spans="1:18" ht="12">
      <c r="A487" s="191"/>
      <c r="B487" s="185" t="s">
        <v>52</v>
      </c>
      <c r="C487" s="184"/>
      <c r="D487" s="184">
        <v>0</v>
      </c>
      <c r="E487" s="184">
        <v>0</v>
      </c>
      <c r="F487" s="184">
        <v>0</v>
      </c>
      <c r="G487" s="184"/>
      <c r="H487" s="184"/>
      <c r="I487" s="184"/>
      <c r="J487" s="184"/>
      <c r="K487" s="184"/>
      <c r="L487" s="193"/>
      <c r="M487" s="175"/>
      <c r="N487" s="180"/>
      <c r="O487" s="181"/>
      <c r="P487" s="176"/>
      <c r="Q487" s="182"/>
      <c r="R487" s="182"/>
    </row>
    <row r="488" spans="1:18" ht="12">
      <c r="A488" s="191" t="s">
        <v>358</v>
      </c>
      <c r="B488" s="185" t="s">
        <v>1011</v>
      </c>
      <c r="C488" s="184" t="s">
        <v>17</v>
      </c>
      <c r="D488" s="184">
        <v>2</v>
      </c>
      <c r="E488" s="184">
        <v>121.80111559</v>
      </c>
      <c r="F488" s="184">
        <v>243.60223118</v>
      </c>
      <c r="G488" s="184"/>
      <c r="H488" s="184"/>
      <c r="I488" s="184"/>
      <c r="J488" s="184"/>
      <c r="K488" s="184"/>
      <c r="L488" s="193"/>
      <c r="M488" s="175"/>
      <c r="N488" s="180"/>
      <c r="O488" s="181"/>
      <c r="P488" s="176"/>
      <c r="Q488" s="182"/>
      <c r="R488" s="182"/>
    </row>
    <row r="489" spans="1:18" ht="12">
      <c r="A489" s="191" t="s">
        <v>359</v>
      </c>
      <c r="B489" s="185" t="s">
        <v>884</v>
      </c>
      <c r="C489" s="184" t="s">
        <v>17</v>
      </c>
      <c r="D489" s="184">
        <v>41</v>
      </c>
      <c r="E489" s="184">
        <v>6.165228299999999</v>
      </c>
      <c r="F489" s="184">
        <v>252.77436029999996</v>
      </c>
      <c r="G489" s="184"/>
      <c r="H489" s="184"/>
      <c r="I489" s="184"/>
      <c r="J489" s="184"/>
      <c r="K489" s="184"/>
      <c r="L489" s="193"/>
      <c r="M489" s="175"/>
      <c r="N489" s="180"/>
      <c r="O489" s="181"/>
      <c r="P489" s="176"/>
      <c r="Q489" s="182"/>
      <c r="R489" s="182"/>
    </row>
    <row r="490" spans="1:18" ht="12">
      <c r="A490" s="191"/>
      <c r="B490" s="185" t="s">
        <v>37</v>
      </c>
      <c r="C490" s="184"/>
      <c r="D490" s="184"/>
      <c r="E490" s="184"/>
      <c r="F490" s="184"/>
      <c r="G490" s="184"/>
      <c r="H490" s="184"/>
      <c r="I490" s="184"/>
      <c r="J490" s="184"/>
      <c r="K490" s="184"/>
      <c r="L490" s="193"/>
      <c r="M490" s="175"/>
      <c r="N490" s="180"/>
      <c r="O490" s="181"/>
      <c r="P490" s="176"/>
      <c r="Q490" s="182"/>
      <c r="R490" s="182"/>
    </row>
    <row r="491" spans="1:18" ht="12">
      <c r="A491" s="191" t="s">
        <v>360</v>
      </c>
      <c r="B491" s="185" t="s">
        <v>885</v>
      </c>
      <c r="C491" s="184" t="s">
        <v>105</v>
      </c>
      <c r="D491" s="184">
        <v>1.3</v>
      </c>
      <c r="E491" s="184">
        <v>5.89482355</v>
      </c>
      <c r="F491" s="184">
        <v>7.663270615</v>
      </c>
      <c r="G491" s="184"/>
      <c r="H491" s="184"/>
      <c r="I491" s="184"/>
      <c r="J491" s="184"/>
      <c r="K491" s="184"/>
      <c r="L491" s="193"/>
      <c r="M491" s="175"/>
      <c r="N491" s="180"/>
      <c r="O491" s="181"/>
      <c r="P491" s="176"/>
      <c r="Q491" s="182"/>
      <c r="R491" s="182"/>
    </row>
    <row r="492" spans="1:18" ht="12">
      <c r="A492" s="191" t="s">
        <v>361</v>
      </c>
      <c r="B492" s="185" t="s">
        <v>886</v>
      </c>
      <c r="C492" s="184" t="s">
        <v>105</v>
      </c>
      <c r="D492" s="184">
        <v>219.8</v>
      </c>
      <c r="E492" s="184">
        <v>4.6509617</v>
      </c>
      <c r="F492" s="184">
        <v>1022.2813816600001</v>
      </c>
      <c r="G492" s="184"/>
      <c r="H492" s="184"/>
      <c r="I492" s="184"/>
      <c r="J492" s="184"/>
      <c r="K492" s="184"/>
      <c r="L492" s="193"/>
      <c r="M492" s="175"/>
      <c r="N492" s="180"/>
      <c r="O492" s="181"/>
      <c r="P492" s="176"/>
      <c r="Q492" s="182"/>
      <c r="R492" s="182"/>
    </row>
    <row r="493" spans="1:18" ht="12">
      <c r="A493" s="191" t="s">
        <v>362</v>
      </c>
      <c r="B493" s="185" t="s">
        <v>1013</v>
      </c>
      <c r="C493" s="184" t="s">
        <v>105</v>
      </c>
      <c r="D493" s="184">
        <v>4</v>
      </c>
      <c r="E493" s="184">
        <v>36.56953839</v>
      </c>
      <c r="F493" s="184">
        <v>146.27815356</v>
      </c>
      <c r="G493" s="184"/>
      <c r="H493" s="184"/>
      <c r="I493" s="184"/>
      <c r="J493" s="184"/>
      <c r="K493" s="184"/>
      <c r="L493" s="193"/>
      <c r="M493" s="175"/>
      <c r="N493" s="180"/>
      <c r="O493" s="181"/>
      <c r="P493" s="176"/>
      <c r="Q493" s="182"/>
      <c r="R493" s="182"/>
    </row>
    <row r="494" spans="1:18" ht="12">
      <c r="A494" s="191" t="s">
        <v>1012</v>
      </c>
      <c r="B494" s="185" t="s">
        <v>1015</v>
      </c>
      <c r="C494" s="184" t="s">
        <v>105</v>
      </c>
      <c r="D494" s="184">
        <v>90.1</v>
      </c>
      <c r="E494" s="184">
        <v>53.58340526</v>
      </c>
      <c r="F494" s="184">
        <v>4827.864813925999</v>
      </c>
      <c r="G494" s="184"/>
      <c r="H494" s="184"/>
      <c r="I494" s="184"/>
      <c r="J494" s="184"/>
      <c r="K494" s="184"/>
      <c r="L494" s="193"/>
      <c r="M494" s="175"/>
      <c r="N494" s="180"/>
      <c r="O494" s="181"/>
      <c r="P494" s="176"/>
      <c r="Q494" s="182"/>
      <c r="R494" s="182"/>
    </row>
    <row r="495" spans="1:18" ht="12">
      <c r="A495" s="191"/>
      <c r="B495" s="185"/>
      <c r="C495" s="184"/>
      <c r="D495" s="184"/>
      <c r="E495" s="184"/>
      <c r="F495" s="186">
        <v>24404.182277398002</v>
      </c>
      <c r="G495" s="184"/>
      <c r="H495" s="184"/>
      <c r="I495" s="184"/>
      <c r="J495" s="184"/>
      <c r="K495" s="184"/>
      <c r="L495" s="193"/>
      <c r="M495" s="175"/>
      <c r="N495" s="180"/>
      <c r="O495" s="181"/>
      <c r="P495" s="176"/>
      <c r="Q495" s="182"/>
      <c r="R495" s="182"/>
    </row>
    <row r="496" spans="1:18" ht="12">
      <c r="A496" s="191"/>
      <c r="B496" s="185"/>
      <c r="C496" s="184"/>
      <c r="D496" s="184"/>
      <c r="E496" s="184"/>
      <c r="F496" s="184"/>
      <c r="G496" s="184"/>
      <c r="H496" s="184"/>
      <c r="I496" s="184"/>
      <c r="J496" s="184"/>
      <c r="K496" s="184"/>
      <c r="L496" s="193"/>
      <c r="M496" s="175"/>
      <c r="N496" s="180"/>
      <c r="O496" s="181"/>
      <c r="P496" s="176"/>
      <c r="Q496" s="182"/>
      <c r="R496" s="182"/>
    </row>
    <row r="497" spans="1:18" ht="12">
      <c r="A497" s="192">
        <v>21</v>
      </c>
      <c r="B497" s="187" t="s">
        <v>248</v>
      </c>
      <c r="C497" s="184"/>
      <c r="D497" s="184"/>
      <c r="E497" s="184"/>
      <c r="F497" s="184"/>
      <c r="G497" s="184"/>
      <c r="H497" s="184"/>
      <c r="I497" s="184"/>
      <c r="J497" s="184"/>
      <c r="K497" s="184"/>
      <c r="L497" s="193"/>
      <c r="M497" s="175"/>
      <c r="N497" s="180"/>
      <c r="O497" s="181"/>
      <c r="P497" s="176"/>
      <c r="Q497" s="182"/>
      <c r="R497" s="182"/>
    </row>
    <row r="498" spans="1:18" ht="12">
      <c r="A498" s="191" t="s">
        <v>28</v>
      </c>
      <c r="B498" s="185" t="s">
        <v>874</v>
      </c>
      <c r="C498" s="184" t="s">
        <v>88</v>
      </c>
      <c r="D498" s="184">
        <v>1</v>
      </c>
      <c r="E498" s="184">
        <v>2140.1778829200002</v>
      </c>
      <c r="F498" s="184">
        <v>2140.1778829200002</v>
      </c>
      <c r="G498" s="184"/>
      <c r="H498" s="184"/>
      <c r="I498" s="184"/>
      <c r="J498" s="184"/>
      <c r="K498" s="184"/>
      <c r="L498" s="193"/>
      <c r="M498" s="175"/>
      <c r="N498" s="180"/>
      <c r="O498" s="181"/>
      <c r="P498" s="176"/>
      <c r="Q498" s="182"/>
      <c r="R498" s="182"/>
    </row>
    <row r="499" spans="1:18" ht="12">
      <c r="A499" s="191" t="s">
        <v>184</v>
      </c>
      <c r="B499" s="185" t="s">
        <v>835</v>
      </c>
      <c r="C499" s="184" t="s">
        <v>105</v>
      </c>
      <c r="D499" s="184">
        <v>5</v>
      </c>
      <c r="E499" s="184">
        <v>30.177170099999998</v>
      </c>
      <c r="F499" s="184">
        <v>150.8858505</v>
      </c>
      <c r="G499" s="184"/>
      <c r="H499" s="184"/>
      <c r="I499" s="184"/>
      <c r="J499" s="184"/>
      <c r="K499" s="184"/>
      <c r="L499" s="193"/>
      <c r="M499" s="175"/>
      <c r="N499" s="180"/>
      <c r="O499" s="181"/>
      <c r="P499" s="176"/>
      <c r="Q499" s="182"/>
      <c r="R499" s="182"/>
    </row>
    <row r="500" spans="1:18" ht="12">
      <c r="A500" s="191" t="s">
        <v>185</v>
      </c>
      <c r="B500" s="185" t="s">
        <v>836</v>
      </c>
      <c r="C500" s="184" t="s">
        <v>88</v>
      </c>
      <c r="D500" s="184">
        <v>1</v>
      </c>
      <c r="E500" s="184">
        <v>5.143098344999999</v>
      </c>
      <c r="F500" s="184">
        <v>5.143098344999999</v>
      </c>
      <c r="G500" s="184"/>
      <c r="H500" s="184"/>
      <c r="I500" s="184"/>
      <c r="J500" s="184"/>
      <c r="K500" s="184"/>
      <c r="L500" s="193"/>
      <c r="M500" s="175"/>
      <c r="N500" s="180"/>
      <c r="O500" s="181"/>
      <c r="P500" s="176"/>
      <c r="Q500" s="182"/>
      <c r="R500" s="182"/>
    </row>
    <row r="501" spans="1:18" ht="12">
      <c r="A501" s="191"/>
      <c r="B501" s="185"/>
      <c r="C501" s="184"/>
      <c r="D501" s="184"/>
      <c r="E501" s="184"/>
      <c r="F501" s="186">
        <v>2296.206831765</v>
      </c>
      <c r="G501" s="184"/>
      <c r="H501" s="184"/>
      <c r="I501" s="184"/>
      <c r="J501" s="184"/>
      <c r="K501" s="184"/>
      <c r="L501" s="193"/>
      <c r="M501" s="175"/>
      <c r="N501" s="180"/>
      <c r="O501" s="181"/>
      <c r="P501" s="176"/>
      <c r="Q501" s="182"/>
      <c r="R501" s="182"/>
    </row>
    <row r="502" spans="1:18" ht="12">
      <c r="A502" s="191"/>
      <c r="B502" s="185"/>
      <c r="C502" s="184"/>
      <c r="D502" s="184"/>
      <c r="E502" s="184"/>
      <c r="F502" s="184"/>
      <c r="G502" s="184"/>
      <c r="H502" s="184"/>
      <c r="I502" s="184"/>
      <c r="J502" s="184"/>
      <c r="K502" s="184"/>
      <c r="L502" s="193"/>
      <c r="M502" s="175"/>
      <c r="N502" s="180"/>
      <c r="O502" s="181"/>
      <c r="P502" s="176"/>
      <c r="Q502" s="182"/>
      <c r="R502" s="182"/>
    </row>
    <row r="503" spans="1:18" ht="12">
      <c r="A503" s="192">
        <v>22</v>
      </c>
      <c r="B503" s="187" t="s">
        <v>26</v>
      </c>
      <c r="C503" s="184"/>
      <c r="D503" s="184"/>
      <c r="E503" s="184"/>
      <c r="F503" s="184"/>
      <c r="G503" s="184"/>
      <c r="H503" s="184"/>
      <c r="I503" s="184"/>
      <c r="J503" s="184"/>
      <c r="K503" s="184"/>
      <c r="L503" s="193"/>
      <c r="M503" s="175"/>
      <c r="N503" s="180"/>
      <c r="O503" s="181"/>
      <c r="P503" s="176"/>
      <c r="Q503" s="182"/>
      <c r="R503" s="182"/>
    </row>
    <row r="504" spans="1:18" ht="24">
      <c r="A504" s="191" t="s">
        <v>190</v>
      </c>
      <c r="B504" s="185" t="s">
        <v>75</v>
      </c>
      <c r="C504" s="184" t="s">
        <v>105</v>
      </c>
      <c r="D504" s="184">
        <v>3</v>
      </c>
      <c r="E504" s="184">
        <v>42.99435525</v>
      </c>
      <c r="F504" s="184">
        <v>128.98306574999998</v>
      </c>
      <c r="G504" s="184"/>
      <c r="H504" s="184"/>
      <c r="I504" s="184"/>
      <c r="J504" s="184"/>
      <c r="K504" s="184"/>
      <c r="L504" s="193"/>
      <c r="M504" s="175"/>
      <c r="N504" s="180"/>
      <c r="O504" s="181"/>
      <c r="P504" s="176"/>
      <c r="Q504" s="182"/>
      <c r="R504" s="182"/>
    </row>
    <row r="505" spans="1:18" ht="12">
      <c r="A505" s="191" t="s">
        <v>191</v>
      </c>
      <c r="B505" s="185" t="s">
        <v>166</v>
      </c>
      <c r="C505" s="184" t="s">
        <v>105</v>
      </c>
      <c r="D505" s="184">
        <v>35</v>
      </c>
      <c r="E505" s="184">
        <v>6.74930256</v>
      </c>
      <c r="F505" s="184">
        <v>236.2255896</v>
      </c>
      <c r="G505" s="184"/>
      <c r="H505" s="184"/>
      <c r="I505" s="184"/>
      <c r="J505" s="184"/>
      <c r="K505" s="184"/>
      <c r="L505" s="193"/>
      <c r="M505" s="175"/>
      <c r="N505" s="180"/>
      <c r="O505" s="181"/>
      <c r="P505" s="176"/>
      <c r="Q505" s="182"/>
      <c r="R505" s="182"/>
    </row>
    <row r="506" spans="1:18" ht="12">
      <c r="A506" s="191" t="s">
        <v>193</v>
      </c>
      <c r="B506" s="185" t="s">
        <v>950</v>
      </c>
      <c r="C506" s="184" t="s">
        <v>88</v>
      </c>
      <c r="D506" s="184">
        <v>10</v>
      </c>
      <c r="E506" s="184">
        <v>7.960715840000001</v>
      </c>
      <c r="F506" s="184">
        <v>79.6071584</v>
      </c>
      <c r="G506" s="184"/>
      <c r="H506" s="184"/>
      <c r="I506" s="184"/>
      <c r="J506" s="184"/>
      <c r="K506" s="184"/>
      <c r="L506" s="193"/>
      <c r="M506" s="175"/>
      <c r="N506" s="180"/>
      <c r="O506" s="181"/>
      <c r="P506" s="176"/>
      <c r="Q506" s="182"/>
      <c r="R506" s="182"/>
    </row>
    <row r="507" spans="1:18" ht="12">
      <c r="A507" s="191" t="s">
        <v>209</v>
      </c>
      <c r="B507" s="185" t="s">
        <v>839</v>
      </c>
      <c r="C507" s="184" t="s">
        <v>409</v>
      </c>
      <c r="D507" s="184">
        <v>20</v>
      </c>
      <c r="E507" s="184">
        <v>374.51057875</v>
      </c>
      <c r="F507" s="184">
        <v>7490.211574999999</v>
      </c>
      <c r="G507" s="184"/>
      <c r="H507" s="184"/>
      <c r="I507" s="184"/>
      <c r="J507" s="184"/>
      <c r="K507" s="184"/>
      <c r="L507" s="193"/>
      <c r="M507" s="175"/>
      <c r="N507" s="180"/>
      <c r="O507" s="181"/>
      <c r="P507" s="176"/>
      <c r="Q507" s="182"/>
      <c r="R507" s="182"/>
    </row>
    <row r="508" spans="1:18" ht="12">
      <c r="A508" s="191" t="s">
        <v>210</v>
      </c>
      <c r="B508" s="185" t="s">
        <v>550</v>
      </c>
      <c r="C508" s="184" t="s">
        <v>88</v>
      </c>
      <c r="D508" s="184">
        <v>20</v>
      </c>
      <c r="E508" s="184">
        <v>1.2438618499999998</v>
      </c>
      <c r="F508" s="184">
        <v>24.877236999999997</v>
      </c>
      <c r="G508" s="184"/>
      <c r="H508" s="184"/>
      <c r="I508" s="184"/>
      <c r="J508" s="184"/>
      <c r="K508" s="184"/>
      <c r="L508" s="193"/>
      <c r="M508" s="175"/>
      <c r="N508" s="180"/>
      <c r="O508" s="181"/>
      <c r="P508" s="176"/>
      <c r="Q508" s="182"/>
      <c r="R508" s="182"/>
    </row>
    <row r="509" spans="1:18" ht="24">
      <c r="A509" s="191" t="s">
        <v>363</v>
      </c>
      <c r="B509" s="185" t="s">
        <v>553</v>
      </c>
      <c r="C509" s="184" t="s">
        <v>88</v>
      </c>
      <c r="D509" s="184">
        <v>1</v>
      </c>
      <c r="E509" s="184">
        <v>269.9721024</v>
      </c>
      <c r="F509" s="184">
        <v>269.9721024</v>
      </c>
      <c r="G509" s="184"/>
      <c r="H509" s="184"/>
      <c r="I509" s="184"/>
      <c r="J509" s="184"/>
      <c r="K509" s="184"/>
      <c r="L509" s="193"/>
      <c r="M509" s="175"/>
      <c r="N509" s="180"/>
      <c r="O509" s="181"/>
      <c r="P509" s="176"/>
      <c r="Q509" s="182"/>
      <c r="R509" s="182"/>
    </row>
    <row r="510" spans="1:18" ht="12">
      <c r="A510" s="191" t="s">
        <v>364</v>
      </c>
      <c r="B510" s="185" t="s">
        <v>840</v>
      </c>
      <c r="C510" s="184" t="s">
        <v>90</v>
      </c>
      <c r="D510" s="184">
        <v>30</v>
      </c>
      <c r="E510" s="184">
        <v>3.50444556</v>
      </c>
      <c r="F510" s="184">
        <v>105.1333668</v>
      </c>
      <c r="G510" s="184"/>
      <c r="H510" s="184"/>
      <c r="I510" s="184"/>
      <c r="J510" s="184"/>
      <c r="K510" s="184"/>
      <c r="L510" s="193"/>
      <c r="M510" s="175"/>
      <c r="N510" s="180"/>
      <c r="O510" s="181"/>
      <c r="P510" s="176"/>
      <c r="Q510" s="182"/>
      <c r="R510" s="182"/>
    </row>
    <row r="511" spans="1:18" ht="12">
      <c r="A511" s="191" t="s">
        <v>365</v>
      </c>
      <c r="B511" s="185" t="s">
        <v>551</v>
      </c>
      <c r="C511" s="184" t="s">
        <v>88</v>
      </c>
      <c r="D511" s="184">
        <v>10</v>
      </c>
      <c r="E511" s="184">
        <v>39.78194682</v>
      </c>
      <c r="F511" s="184">
        <v>397.8194682</v>
      </c>
      <c r="G511" s="184"/>
      <c r="H511" s="184"/>
      <c r="I511" s="184"/>
      <c r="J511" s="184"/>
      <c r="K511" s="184"/>
      <c r="L511" s="193"/>
      <c r="M511" s="175"/>
      <c r="N511" s="180"/>
      <c r="O511" s="181"/>
      <c r="P511" s="176"/>
      <c r="Q511" s="182"/>
      <c r="R511" s="182"/>
    </row>
    <row r="512" spans="1:18" ht="12">
      <c r="A512" s="191" t="s">
        <v>998</v>
      </c>
      <c r="B512" s="185" t="s">
        <v>76</v>
      </c>
      <c r="C512" s="184" t="s">
        <v>105</v>
      </c>
      <c r="D512" s="184">
        <v>250</v>
      </c>
      <c r="E512" s="184">
        <v>19.631384849999996</v>
      </c>
      <c r="F512" s="184">
        <v>4907.846212499999</v>
      </c>
      <c r="G512" s="184"/>
      <c r="H512" s="184"/>
      <c r="I512" s="184"/>
      <c r="J512" s="184"/>
      <c r="K512" s="184"/>
      <c r="L512" s="193"/>
      <c r="M512" s="175"/>
      <c r="N512" s="180"/>
      <c r="O512" s="181"/>
      <c r="P512" s="176"/>
      <c r="Q512" s="182"/>
      <c r="R512" s="182"/>
    </row>
    <row r="513" spans="1:18" ht="12">
      <c r="A513" s="191" t="s">
        <v>366</v>
      </c>
      <c r="B513" s="185" t="s">
        <v>77</v>
      </c>
      <c r="C513" s="184" t="s">
        <v>105</v>
      </c>
      <c r="D513" s="184">
        <v>200</v>
      </c>
      <c r="E513" s="184">
        <v>27.840873059999996</v>
      </c>
      <c r="F513" s="184">
        <v>5568.174611999999</v>
      </c>
      <c r="G513" s="184"/>
      <c r="H513" s="184"/>
      <c r="I513" s="184"/>
      <c r="J513" s="184"/>
      <c r="K513" s="184"/>
      <c r="L513" s="193"/>
      <c r="M513" s="175"/>
      <c r="N513" s="180"/>
      <c r="O513" s="181"/>
      <c r="P513" s="176"/>
      <c r="Q513" s="182"/>
      <c r="R513" s="182"/>
    </row>
    <row r="514" spans="1:18" ht="24">
      <c r="A514" s="191" t="s">
        <v>367</v>
      </c>
      <c r="B514" s="185" t="s">
        <v>552</v>
      </c>
      <c r="C514" s="184" t="s">
        <v>88</v>
      </c>
      <c r="D514" s="184">
        <v>5</v>
      </c>
      <c r="E514" s="184">
        <v>162.0265262</v>
      </c>
      <c r="F514" s="184">
        <v>810.1326310000001</v>
      </c>
      <c r="G514" s="184"/>
      <c r="H514" s="184"/>
      <c r="I514" s="184"/>
      <c r="J514" s="184"/>
      <c r="K514" s="184"/>
      <c r="L514" s="193"/>
      <c r="M514" s="175"/>
      <c r="N514" s="180"/>
      <c r="O514" s="181"/>
      <c r="P514" s="176"/>
      <c r="Q514" s="182"/>
      <c r="R514" s="182"/>
    </row>
    <row r="515" spans="1:18" ht="12">
      <c r="A515" s="191" t="s">
        <v>368</v>
      </c>
      <c r="B515" s="185" t="s">
        <v>510</v>
      </c>
      <c r="C515" s="184" t="s">
        <v>88</v>
      </c>
      <c r="D515" s="184">
        <v>10</v>
      </c>
      <c r="E515" s="184">
        <v>16.656932599999998</v>
      </c>
      <c r="F515" s="184">
        <v>166.569326</v>
      </c>
      <c r="G515" s="184"/>
      <c r="H515" s="184"/>
      <c r="I515" s="184"/>
      <c r="J515" s="184"/>
      <c r="K515" s="184"/>
      <c r="L515" s="193"/>
      <c r="M515" s="175"/>
      <c r="N515" s="180"/>
      <c r="O515" s="181"/>
      <c r="P515" s="176"/>
      <c r="Q515" s="182"/>
      <c r="R515" s="182"/>
    </row>
    <row r="516" spans="1:18" ht="12">
      <c r="A516" s="191"/>
      <c r="B516" s="185"/>
      <c r="C516" s="184"/>
      <c r="D516" s="184"/>
      <c r="E516" s="184"/>
      <c r="F516" s="186">
        <v>20185.552344649997</v>
      </c>
      <c r="G516" s="184"/>
      <c r="H516" s="184"/>
      <c r="I516" s="184"/>
      <c r="J516" s="184"/>
      <c r="K516" s="184"/>
      <c r="L516" s="193"/>
      <c r="M516" s="175"/>
      <c r="N516" s="180"/>
      <c r="O516" s="181"/>
      <c r="P516" s="176"/>
      <c r="Q516" s="182"/>
      <c r="R516" s="182"/>
    </row>
    <row r="517" spans="1:18" ht="12">
      <c r="A517" s="191"/>
      <c r="B517" s="185"/>
      <c r="C517" s="184"/>
      <c r="D517" s="184"/>
      <c r="E517" s="184"/>
      <c r="F517" s="184"/>
      <c r="G517" s="184"/>
      <c r="H517" s="184"/>
      <c r="I517" s="184"/>
      <c r="J517" s="184"/>
      <c r="K517" s="184"/>
      <c r="L517" s="193"/>
      <c r="M517" s="175"/>
      <c r="N517" s="180"/>
      <c r="O517" s="181"/>
      <c r="P517" s="176"/>
      <c r="Q517" s="182"/>
      <c r="R517" s="182"/>
    </row>
    <row r="518" spans="1:18" ht="12">
      <c r="A518" s="192">
        <v>23</v>
      </c>
      <c r="B518" s="187" t="s">
        <v>245</v>
      </c>
      <c r="C518" s="184"/>
      <c r="D518" s="184"/>
      <c r="E518" s="184"/>
      <c r="F518" s="184"/>
      <c r="G518" s="184"/>
      <c r="H518" s="184"/>
      <c r="I518" s="184"/>
      <c r="J518" s="184"/>
      <c r="K518" s="184"/>
      <c r="L518" s="193"/>
      <c r="M518" s="175"/>
      <c r="N518" s="180"/>
      <c r="O518" s="181"/>
      <c r="P518" s="176"/>
      <c r="Q518" s="182"/>
      <c r="R518" s="182"/>
    </row>
    <row r="519" spans="1:18" ht="24">
      <c r="A519" s="191" t="s">
        <v>195</v>
      </c>
      <c r="B519" s="185" t="s">
        <v>457</v>
      </c>
      <c r="C519" s="184" t="s">
        <v>88</v>
      </c>
      <c r="D519" s="184">
        <v>1</v>
      </c>
      <c r="E519" s="184">
        <v>2513.6825559999997</v>
      </c>
      <c r="F519" s="184">
        <v>2513.6825559999997</v>
      </c>
      <c r="G519" s="184"/>
      <c r="H519" s="184"/>
      <c r="I519" s="184"/>
      <c r="J519" s="184"/>
      <c r="K519" s="184"/>
      <c r="L519" s="193"/>
      <c r="M519" s="175"/>
      <c r="N519" s="180"/>
      <c r="O519" s="181"/>
      <c r="P519" s="176"/>
      <c r="Q519" s="182"/>
      <c r="R519" s="182"/>
    </row>
    <row r="520" spans="1:18" ht="12">
      <c r="A520" s="191" t="s">
        <v>369</v>
      </c>
      <c r="B520" s="185" t="s">
        <v>72</v>
      </c>
      <c r="C520" s="184" t="s">
        <v>93</v>
      </c>
      <c r="D520" s="184">
        <v>29.79</v>
      </c>
      <c r="E520" s="184">
        <v>185.98438705</v>
      </c>
      <c r="F520" s="184">
        <v>5540.4748902195</v>
      </c>
      <c r="G520" s="184"/>
      <c r="H520" s="184"/>
      <c r="I520" s="184"/>
      <c r="J520" s="184"/>
      <c r="K520" s="184"/>
      <c r="L520" s="193"/>
      <c r="M520" s="175"/>
      <c r="N520" s="180"/>
      <c r="O520" s="181"/>
      <c r="P520" s="176"/>
      <c r="Q520" s="182"/>
      <c r="R520" s="182"/>
    </row>
    <row r="521" spans="1:18" ht="24">
      <c r="A521" s="191" t="s">
        <v>370</v>
      </c>
      <c r="B521" s="185" t="s">
        <v>682</v>
      </c>
      <c r="C521" s="184" t="s">
        <v>93</v>
      </c>
      <c r="D521" s="184">
        <v>30.37</v>
      </c>
      <c r="E521" s="184">
        <v>185.98438705</v>
      </c>
      <c r="F521" s="184">
        <v>5648.345834708501</v>
      </c>
      <c r="G521" s="184"/>
      <c r="H521" s="184"/>
      <c r="I521" s="184"/>
      <c r="J521" s="184"/>
      <c r="K521" s="184"/>
      <c r="L521" s="193"/>
      <c r="M521" s="175"/>
      <c r="N521" s="180"/>
      <c r="O521" s="181"/>
      <c r="P521" s="176"/>
      <c r="Q521" s="182"/>
      <c r="R521" s="182"/>
    </row>
    <row r="522" spans="1:18" ht="12">
      <c r="A522" s="191" t="s">
        <v>458</v>
      </c>
      <c r="B522" s="185" t="s">
        <v>404</v>
      </c>
      <c r="C522" s="184" t="s">
        <v>93</v>
      </c>
      <c r="D522" s="184">
        <v>31</v>
      </c>
      <c r="E522" s="184">
        <v>107.92394382</v>
      </c>
      <c r="F522" s="184">
        <v>3345.64225842</v>
      </c>
      <c r="G522" s="184"/>
      <c r="H522" s="184"/>
      <c r="I522" s="184"/>
      <c r="J522" s="184"/>
      <c r="K522" s="184"/>
      <c r="L522" s="193"/>
      <c r="M522" s="175"/>
      <c r="N522" s="180"/>
      <c r="O522" s="181"/>
      <c r="P522" s="176"/>
      <c r="Q522" s="182"/>
      <c r="R522" s="182"/>
    </row>
    <row r="523" spans="1:18" ht="12">
      <c r="A523" s="191" t="s">
        <v>459</v>
      </c>
      <c r="B523" s="185" t="s">
        <v>565</v>
      </c>
      <c r="C523" s="184" t="s">
        <v>93</v>
      </c>
      <c r="D523" s="184">
        <v>5.87</v>
      </c>
      <c r="E523" s="184">
        <v>124.45108214</v>
      </c>
      <c r="F523" s="184">
        <v>730.5278521618</v>
      </c>
      <c r="G523" s="184"/>
      <c r="H523" s="184"/>
      <c r="I523" s="184"/>
      <c r="J523" s="184"/>
      <c r="K523" s="184"/>
      <c r="L523" s="193"/>
      <c r="M523" s="175"/>
      <c r="N523" s="180"/>
      <c r="O523" s="181"/>
      <c r="P523" s="176"/>
      <c r="Q523" s="182"/>
      <c r="R523" s="182"/>
    </row>
    <row r="524" spans="1:18" ht="12">
      <c r="A524" s="191" t="s">
        <v>633</v>
      </c>
      <c r="B524" s="185" t="s">
        <v>591</v>
      </c>
      <c r="C524" s="184" t="s">
        <v>93</v>
      </c>
      <c r="D524" s="184">
        <v>2.4</v>
      </c>
      <c r="E524" s="184">
        <v>185.98438705</v>
      </c>
      <c r="F524" s="184">
        <v>446.36252892</v>
      </c>
      <c r="G524" s="184"/>
      <c r="H524" s="184"/>
      <c r="I524" s="184"/>
      <c r="J524" s="184"/>
      <c r="K524" s="184"/>
      <c r="L524" s="193"/>
      <c r="M524" s="175"/>
      <c r="N524" s="180"/>
      <c r="O524" s="181"/>
      <c r="P524" s="176"/>
      <c r="Q524" s="182"/>
      <c r="R524" s="182"/>
    </row>
    <row r="525" spans="1:18" ht="12">
      <c r="A525" s="191" t="s">
        <v>371</v>
      </c>
      <c r="B525" s="185" t="s">
        <v>33</v>
      </c>
      <c r="C525" s="184" t="s">
        <v>105</v>
      </c>
      <c r="D525" s="184">
        <v>59.9</v>
      </c>
      <c r="E525" s="184">
        <v>47.32083125</v>
      </c>
      <c r="F525" s="184">
        <v>2834.5177918749996</v>
      </c>
      <c r="G525" s="184"/>
      <c r="H525" s="184"/>
      <c r="I525" s="184"/>
      <c r="J525" s="184"/>
      <c r="K525" s="184"/>
      <c r="L525" s="193"/>
      <c r="M525" s="175"/>
      <c r="N525" s="180"/>
      <c r="O525" s="181"/>
      <c r="P525" s="176"/>
      <c r="Q525" s="182"/>
      <c r="R525" s="182"/>
    </row>
    <row r="526" spans="1:18" ht="12">
      <c r="A526" s="191"/>
      <c r="B526" s="185" t="s">
        <v>681</v>
      </c>
      <c r="C526" s="184"/>
      <c r="D526" s="184">
        <v>0</v>
      </c>
      <c r="E526" s="184">
        <v>0</v>
      </c>
      <c r="F526" s="184">
        <v>0</v>
      </c>
      <c r="G526" s="184"/>
      <c r="H526" s="184"/>
      <c r="I526" s="184"/>
      <c r="J526" s="184"/>
      <c r="K526" s="184"/>
      <c r="L526" s="193"/>
      <c r="M526" s="175"/>
      <c r="N526" s="180"/>
      <c r="O526" s="181"/>
      <c r="P526" s="176"/>
      <c r="Q526" s="182"/>
      <c r="R526" s="182"/>
    </row>
    <row r="527" spans="1:18" ht="12">
      <c r="A527" s="191" t="s">
        <v>504</v>
      </c>
      <c r="B527" s="185" t="s">
        <v>507</v>
      </c>
      <c r="C527" s="184" t="s">
        <v>105</v>
      </c>
      <c r="D527" s="184">
        <v>9</v>
      </c>
      <c r="E527" s="184">
        <v>45.83901322</v>
      </c>
      <c r="F527" s="184">
        <v>412.55111897999996</v>
      </c>
      <c r="G527" s="184"/>
      <c r="H527" s="184"/>
      <c r="I527" s="184"/>
      <c r="J527" s="184"/>
      <c r="K527" s="184"/>
      <c r="L527" s="193"/>
      <c r="M527" s="175"/>
      <c r="N527" s="180"/>
      <c r="O527" s="181"/>
      <c r="P527" s="176"/>
      <c r="Q527" s="182"/>
      <c r="R527" s="182"/>
    </row>
    <row r="528" spans="1:18" ht="12">
      <c r="A528" s="191" t="s">
        <v>634</v>
      </c>
      <c r="B528" s="185" t="s">
        <v>508</v>
      </c>
      <c r="C528" s="184" t="s">
        <v>105</v>
      </c>
      <c r="D528" s="184">
        <v>4.99</v>
      </c>
      <c r="E528" s="184">
        <v>224.49002345</v>
      </c>
      <c r="F528" s="184">
        <v>1120.2052170155</v>
      </c>
      <c r="G528" s="184"/>
      <c r="H528" s="184"/>
      <c r="I528" s="184"/>
      <c r="J528" s="184"/>
      <c r="K528" s="184"/>
      <c r="L528" s="193"/>
      <c r="M528" s="175"/>
      <c r="N528" s="180"/>
      <c r="O528" s="181"/>
      <c r="P528" s="176"/>
      <c r="Q528" s="182"/>
      <c r="R528" s="182"/>
    </row>
    <row r="529" spans="1:18" ht="24">
      <c r="A529" s="191" t="s">
        <v>505</v>
      </c>
      <c r="B529" s="185" t="s">
        <v>1025</v>
      </c>
      <c r="C529" s="184" t="s">
        <v>102</v>
      </c>
      <c r="D529" s="184">
        <v>1028.08</v>
      </c>
      <c r="E529" s="184">
        <v>2.23895133</v>
      </c>
      <c r="F529" s="184">
        <v>2301.8210833463995</v>
      </c>
      <c r="G529" s="184"/>
      <c r="H529" s="184"/>
      <c r="I529" s="184"/>
      <c r="J529" s="184"/>
      <c r="K529" s="184"/>
      <c r="L529" s="193"/>
      <c r="M529" s="175"/>
      <c r="N529" s="180"/>
      <c r="O529" s="181"/>
      <c r="P529" s="176"/>
      <c r="Q529" s="182"/>
      <c r="R529" s="182"/>
    </row>
    <row r="530" spans="1:18" ht="12">
      <c r="A530" s="191" t="s">
        <v>506</v>
      </c>
      <c r="B530" s="185" t="s">
        <v>999</v>
      </c>
      <c r="C530" s="184" t="s">
        <v>88</v>
      </c>
      <c r="D530" s="184">
        <v>1</v>
      </c>
      <c r="E530" s="184">
        <v>603.543402</v>
      </c>
      <c r="F530" s="184">
        <v>603.543402</v>
      </c>
      <c r="G530" s="184"/>
      <c r="H530" s="184"/>
      <c r="I530" s="184"/>
      <c r="J530" s="184"/>
      <c r="K530" s="184"/>
      <c r="L530" s="193"/>
      <c r="M530" s="175"/>
      <c r="N530" s="180"/>
      <c r="O530" s="181"/>
      <c r="P530" s="176"/>
      <c r="Q530" s="182"/>
      <c r="R530" s="182"/>
    </row>
    <row r="531" spans="1:18" ht="24">
      <c r="A531" s="191" t="s">
        <v>896</v>
      </c>
      <c r="B531" s="185" t="s">
        <v>845</v>
      </c>
      <c r="C531" s="184" t="s">
        <v>93</v>
      </c>
      <c r="D531" s="184">
        <v>101.8</v>
      </c>
      <c r="E531" s="184">
        <v>56.4605118</v>
      </c>
      <c r="F531" s="184">
        <v>5747.68010124</v>
      </c>
      <c r="G531" s="184"/>
      <c r="H531" s="184"/>
      <c r="I531" s="184"/>
      <c r="J531" s="184"/>
      <c r="K531" s="184"/>
      <c r="L531" s="193"/>
      <c r="M531" s="175"/>
      <c r="N531" s="180"/>
      <c r="O531" s="181"/>
      <c r="P531" s="176"/>
      <c r="Q531" s="182"/>
      <c r="R531" s="182"/>
    </row>
    <row r="532" spans="1:18" ht="12">
      <c r="A532" s="191" t="s">
        <v>897</v>
      </c>
      <c r="B532" s="185" t="s">
        <v>847</v>
      </c>
      <c r="C532" s="184" t="s">
        <v>93</v>
      </c>
      <c r="D532" s="184">
        <v>50.9</v>
      </c>
      <c r="E532" s="184">
        <v>45.038615160000006</v>
      </c>
      <c r="F532" s="184">
        <v>2292.4655116440003</v>
      </c>
      <c r="G532" s="184"/>
      <c r="H532" s="184"/>
      <c r="I532" s="184"/>
      <c r="J532" s="184"/>
      <c r="K532" s="184"/>
      <c r="L532" s="193"/>
      <c r="M532" s="175"/>
      <c r="N532" s="180"/>
      <c r="O532" s="181"/>
      <c r="P532" s="176"/>
      <c r="Q532" s="182"/>
      <c r="R532" s="182"/>
    </row>
    <row r="533" spans="1:18" ht="12">
      <c r="A533" s="191" t="s">
        <v>898</v>
      </c>
      <c r="B533" s="185" t="s">
        <v>846</v>
      </c>
      <c r="C533" s="184" t="s">
        <v>93</v>
      </c>
      <c r="D533" s="184">
        <v>52.88</v>
      </c>
      <c r="E533" s="184">
        <v>45.038615160000006</v>
      </c>
      <c r="F533" s="184">
        <v>2381.6419696608004</v>
      </c>
      <c r="G533" s="184"/>
      <c r="H533" s="184"/>
      <c r="I533" s="184"/>
      <c r="J533" s="184"/>
      <c r="K533" s="184"/>
      <c r="L533" s="193"/>
      <c r="M533" s="175"/>
      <c r="N533" s="180"/>
      <c r="O533" s="181"/>
      <c r="P533" s="176"/>
      <c r="Q533" s="182"/>
      <c r="R533" s="182"/>
    </row>
    <row r="534" spans="1:18" ht="12">
      <c r="A534" s="191" t="s">
        <v>899</v>
      </c>
      <c r="B534" s="185" t="s">
        <v>848</v>
      </c>
      <c r="C534" s="184" t="s">
        <v>93</v>
      </c>
      <c r="D534" s="184">
        <v>50.9</v>
      </c>
      <c r="E534" s="184">
        <v>8.4366282</v>
      </c>
      <c r="F534" s="184">
        <v>429.42437537999996</v>
      </c>
      <c r="G534" s="184"/>
      <c r="H534" s="184"/>
      <c r="I534" s="184"/>
      <c r="J534" s="184"/>
      <c r="K534" s="184"/>
      <c r="L534" s="193"/>
      <c r="M534" s="175"/>
      <c r="N534" s="180"/>
      <c r="O534" s="181"/>
      <c r="P534" s="176"/>
      <c r="Q534" s="182"/>
      <c r="R534" s="182"/>
    </row>
    <row r="535" spans="1:18" ht="12">
      <c r="A535" s="191"/>
      <c r="B535" s="185"/>
      <c r="C535" s="184"/>
      <c r="D535" s="184"/>
      <c r="E535" s="184"/>
      <c r="F535" s="186">
        <v>36348.886491571495</v>
      </c>
      <c r="G535" s="184"/>
      <c r="H535" s="184"/>
      <c r="I535" s="184"/>
      <c r="J535" s="184"/>
      <c r="K535" s="184"/>
      <c r="L535" s="193"/>
      <c r="M535" s="175"/>
      <c r="N535" s="180"/>
      <c r="O535" s="181"/>
      <c r="P535" s="176"/>
      <c r="Q535" s="182"/>
      <c r="R535" s="182"/>
    </row>
    <row r="536" spans="1:18" ht="12">
      <c r="A536" s="191"/>
      <c r="B536" s="185"/>
      <c r="C536" s="184"/>
      <c r="D536" s="184"/>
      <c r="E536" s="184"/>
      <c r="F536" s="184"/>
      <c r="G536" s="184"/>
      <c r="H536" s="184"/>
      <c r="I536" s="184"/>
      <c r="J536" s="184"/>
      <c r="K536" s="184"/>
      <c r="L536" s="193"/>
      <c r="M536" s="175"/>
      <c r="N536" s="180"/>
      <c r="O536" s="181"/>
      <c r="P536" s="176"/>
      <c r="Q536" s="182"/>
      <c r="R536" s="182"/>
    </row>
    <row r="537" spans="1:18" ht="12">
      <c r="A537" s="192">
        <v>24</v>
      </c>
      <c r="B537" s="187" t="s">
        <v>29</v>
      </c>
      <c r="C537" s="184"/>
      <c r="D537" s="184"/>
      <c r="E537" s="184"/>
      <c r="F537" s="184"/>
      <c r="G537" s="184"/>
      <c r="H537" s="184"/>
      <c r="I537" s="184"/>
      <c r="J537" s="184"/>
      <c r="K537" s="184"/>
      <c r="L537" s="193"/>
      <c r="M537" s="175"/>
      <c r="N537" s="180"/>
      <c r="O537" s="181"/>
      <c r="P537" s="176"/>
      <c r="Q537" s="182"/>
      <c r="R537" s="182"/>
    </row>
    <row r="538" spans="1:18" ht="12">
      <c r="A538" s="191" t="s">
        <v>196</v>
      </c>
      <c r="B538" s="185" t="s">
        <v>30</v>
      </c>
      <c r="C538" s="184" t="s">
        <v>93</v>
      </c>
      <c r="D538" s="184">
        <v>890.73</v>
      </c>
      <c r="E538" s="184">
        <v>1.7846713499999998</v>
      </c>
      <c r="F538" s="184">
        <v>1589.6603115854998</v>
      </c>
      <c r="G538" s="184"/>
      <c r="H538" s="184"/>
      <c r="I538" s="184"/>
      <c r="J538" s="184"/>
      <c r="K538" s="184"/>
      <c r="L538" s="193"/>
      <c r="M538" s="175"/>
      <c r="N538" s="180"/>
      <c r="O538" s="181"/>
      <c r="P538" s="176"/>
      <c r="Q538" s="182"/>
      <c r="R538" s="182"/>
    </row>
    <row r="539" spans="1:18" ht="12">
      <c r="A539" s="191"/>
      <c r="B539" s="185"/>
      <c r="C539" s="184"/>
      <c r="D539" s="184"/>
      <c r="E539" s="184"/>
      <c r="F539" s="186">
        <v>1589.6603115854998</v>
      </c>
      <c r="G539" s="184"/>
      <c r="H539" s="184"/>
      <c r="I539" s="184"/>
      <c r="J539" s="184"/>
      <c r="K539" s="184"/>
      <c r="L539" s="193"/>
      <c r="M539" s="175"/>
      <c r="N539" s="180"/>
      <c r="O539" s="181"/>
      <c r="P539" s="176"/>
      <c r="Q539" s="182"/>
      <c r="R539" s="182"/>
    </row>
    <row r="540" spans="1:18" ht="12.75" thickBot="1">
      <c r="A540" s="197"/>
      <c r="B540" s="189"/>
      <c r="C540" s="190"/>
      <c r="D540" s="190"/>
      <c r="E540" s="190"/>
      <c r="F540" s="190"/>
      <c r="G540" s="190"/>
      <c r="H540" s="190"/>
      <c r="I540" s="190"/>
      <c r="J540" s="190">
        <v>0</v>
      </c>
      <c r="K540" s="201">
        <f>K20+K35+K68</f>
        <v>40194.85426754336</v>
      </c>
      <c r="L540" s="194">
        <f>L68+L35+L20</f>
        <v>40194.85426754336</v>
      </c>
      <c r="M540" s="175"/>
      <c r="N540" s="180"/>
      <c r="O540" s="181"/>
      <c r="P540" s="176"/>
      <c r="Q540" s="182"/>
      <c r="R540" s="182"/>
    </row>
    <row r="541" spans="1:18" ht="14.25" customHeight="1" thickBot="1">
      <c r="A541" s="212"/>
      <c r="B541" s="207" t="s">
        <v>1033</v>
      </c>
      <c r="C541" s="213"/>
      <c r="D541" s="213"/>
      <c r="E541" s="213"/>
      <c r="F541" s="214">
        <v>1020828.3580864011</v>
      </c>
      <c r="G541" s="368" t="s">
        <v>1046</v>
      </c>
      <c r="H541" s="369"/>
      <c r="I541" s="369"/>
      <c r="J541" s="370"/>
      <c r="K541" s="371">
        <f>K540</f>
        <v>40194.85426754336</v>
      </c>
      <c r="L541" s="372"/>
      <c r="M541" s="175"/>
      <c r="N541" s="180"/>
      <c r="O541" s="181"/>
      <c r="P541" s="176"/>
      <c r="Q541" s="182"/>
      <c r="R541" s="182"/>
    </row>
    <row r="542" spans="1:18" ht="21.75" customHeight="1" thickBot="1">
      <c r="A542" s="198"/>
      <c r="B542" s="196" t="s">
        <v>1034</v>
      </c>
      <c r="C542" s="374" t="s">
        <v>1035</v>
      </c>
      <c r="D542" s="375"/>
      <c r="E542" s="375"/>
      <c r="F542" s="376"/>
      <c r="G542" s="365" t="s">
        <v>1036</v>
      </c>
      <c r="H542" s="366"/>
      <c r="I542" s="367"/>
      <c r="J542" s="374" t="s">
        <v>1037</v>
      </c>
      <c r="K542" s="375"/>
      <c r="L542" s="376"/>
      <c r="M542" s="179"/>
      <c r="N542" s="180"/>
      <c r="O542" s="181"/>
      <c r="P542" s="176"/>
      <c r="Q542" s="182"/>
      <c r="R542" s="182"/>
    </row>
    <row r="543" spans="1:18" ht="38.25" customHeight="1" thickBot="1">
      <c r="A543" s="199"/>
      <c r="B543" s="195" t="s">
        <v>1047</v>
      </c>
      <c r="C543" s="361" t="s">
        <v>1038</v>
      </c>
      <c r="D543" s="362"/>
      <c r="E543" s="362"/>
      <c r="F543" s="363"/>
      <c r="G543" s="364" t="s">
        <v>1040</v>
      </c>
      <c r="H543" s="362"/>
      <c r="I543" s="363"/>
      <c r="J543" s="365" t="s">
        <v>1039</v>
      </c>
      <c r="K543" s="366"/>
      <c r="L543" s="367"/>
      <c r="M543" s="175"/>
      <c r="N543" s="180"/>
      <c r="O543" s="181"/>
      <c r="P543" s="176"/>
      <c r="Q543" s="182"/>
      <c r="R543" s="182"/>
    </row>
    <row r="544" spans="3:6" ht="12">
      <c r="C544" s="373"/>
      <c r="D544" s="373"/>
      <c r="E544" s="373"/>
      <c r="F544" s="373"/>
    </row>
    <row r="546" spans="1:18" s="172" customFormat="1" ht="12">
      <c r="A546" s="171"/>
      <c r="C546" s="173"/>
      <c r="D546" s="173"/>
      <c r="E546" s="173"/>
      <c r="F546" s="173"/>
      <c r="G546" s="173"/>
      <c r="H546" s="173"/>
      <c r="I546" s="173"/>
      <c r="J546" s="173"/>
      <c r="K546" s="173"/>
      <c r="L546" s="173"/>
      <c r="M546" s="173"/>
      <c r="O546" s="173"/>
      <c r="Q546" s="168"/>
      <c r="R546" s="168"/>
    </row>
    <row r="553" ht="12">
      <c r="B553" s="174"/>
    </row>
    <row r="554" ht="12">
      <c r="B554" s="174"/>
    </row>
    <row r="555" ht="12">
      <c r="B555" s="174"/>
    </row>
  </sheetData>
  <sheetProtection/>
  <mergeCells count="29">
    <mergeCell ref="C7:G7"/>
    <mergeCell ref="C8:G8"/>
    <mergeCell ref="C1:G4"/>
    <mergeCell ref="A1:B4"/>
    <mergeCell ref="H1:L4"/>
    <mergeCell ref="C5:G5"/>
    <mergeCell ref="A8:B8"/>
    <mergeCell ref="C6:G6"/>
    <mergeCell ref="H5:I5"/>
    <mergeCell ref="H6:I6"/>
    <mergeCell ref="C543:F543"/>
    <mergeCell ref="G543:I543"/>
    <mergeCell ref="J543:L543"/>
    <mergeCell ref="G541:J541"/>
    <mergeCell ref="K541:L541"/>
    <mergeCell ref="C544:F544"/>
    <mergeCell ref="C542:F542"/>
    <mergeCell ref="G542:I542"/>
    <mergeCell ref="J542:L542"/>
    <mergeCell ref="N9:O9"/>
    <mergeCell ref="Q9:R9"/>
    <mergeCell ref="A5:B5"/>
    <mergeCell ref="A6:B6"/>
    <mergeCell ref="A7:B7"/>
    <mergeCell ref="H7:L7"/>
    <mergeCell ref="H8:L8"/>
    <mergeCell ref="J5:L6"/>
    <mergeCell ref="G9:I9"/>
    <mergeCell ref="J9:L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>
    <pageSetUpPr fitToPage="1"/>
  </sheetPr>
  <dimension ref="A1:Q199"/>
  <sheetViews>
    <sheetView tabSelected="1" zoomScale="85" zoomScaleNormal="85" zoomScaleSheetLayoutView="9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4.25"/>
  <cols>
    <col min="1" max="1" width="7.375" style="261" customWidth="1"/>
    <col min="2" max="2" width="8.75390625" style="261" customWidth="1"/>
    <col min="3" max="3" width="12.625" style="261" customWidth="1"/>
    <col min="4" max="4" width="62.75390625" style="229" customWidth="1"/>
    <col min="5" max="5" width="12.625" style="228" customWidth="1"/>
    <col min="6" max="8" width="12.625" style="270" customWidth="1"/>
    <col min="9" max="9" width="12.625" style="271" customWidth="1"/>
    <col min="10" max="10" width="9.00390625" style="228" hidden="1" customWidth="1"/>
    <col min="11" max="11" width="9.00390625" style="229" hidden="1" customWidth="1"/>
    <col min="12" max="12" width="9.00390625" style="230" hidden="1" customWidth="1"/>
    <col min="13" max="13" width="9.00390625" style="229" hidden="1" customWidth="1"/>
    <col min="14" max="14" width="9.00390625" style="231" hidden="1" customWidth="1"/>
    <col min="15" max="15" width="9.00390625" style="232" hidden="1" customWidth="1"/>
    <col min="16" max="16" width="12.625" style="229" bestFit="1" customWidth="1"/>
    <col min="17" max="16384" width="9.00390625" style="229" customWidth="1"/>
  </cols>
  <sheetData>
    <row r="1" spans="1:9" ht="14.25" customHeight="1">
      <c r="A1" s="436" t="s">
        <v>1069</v>
      </c>
      <c r="B1" s="437"/>
      <c r="C1" s="437"/>
      <c r="D1" s="437"/>
      <c r="E1" s="437"/>
      <c r="F1" s="437"/>
      <c r="G1" s="437"/>
      <c r="H1" s="437"/>
      <c r="I1" s="438"/>
    </row>
    <row r="2" spans="1:9" ht="14.25" customHeight="1">
      <c r="A2" s="439"/>
      <c r="B2" s="440"/>
      <c r="C2" s="440"/>
      <c r="D2" s="440"/>
      <c r="E2" s="440"/>
      <c r="F2" s="440"/>
      <c r="G2" s="440"/>
      <c r="H2" s="440"/>
      <c r="I2" s="441"/>
    </row>
    <row r="3" spans="1:9" ht="14.25" customHeight="1">
      <c r="A3" s="439"/>
      <c r="B3" s="440"/>
      <c r="C3" s="440"/>
      <c r="D3" s="440"/>
      <c r="E3" s="440"/>
      <c r="F3" s="440"/>
      <c r="G3" s="440"/>
      <c r="H3" s="440"/>
      <c r="I3" s="441"/>
    </row>
    <row r="4" spans="1:9" ht="80.25" customHeight="1" thickBot="1">
      <c r="A4" s="442"/>
      <c r="B4" s="443"/>
      <c r="C4" s="443"/>
      <c r="D4" s="443"/>
      <c r="E4" s="443"/>
      <c r="F4" s="443"/>
      <c r="G4" s="443"/>
      <c r="H4" s="443"/>
      <c r="I4" s="444"/>
    </row>
    <row r="5" spans="1:9" ht="24" customHeight="1" thickBot="1">
      <c r="A5" s="445" t="s">
        <v>1070</v>
      </c>
      <c r="B5" s="446"/>
      <c r="C5" s="446"/>
      <c r="D5" s="447"/>
      <c r="E5" s="448" t="s">
        <v>1064</v>
      </c>
      <c r="F5" s="449"/>
      <c r="G5" s="450"/>
      <c r="H5" s="448" t="s">
        <v>1063</v>
      </c>
      <c r="I5" s="450"/>
    </row>
    <row r="6" spans="1:9" ht="12" customHeight="1" thickBot="1">
      <c r="A6" s="403" t="s">
        <v>1071</v>
      </c>
      <c r="B6" s="404"/>
      <c r="C6" s="404"/>
      <c r="D6" s="405"/>
      <c r="E6" s="406" t="s">
        <v>1171</v>
      </c>
      <c r="F6" s="407"/>
      <c r="G6" s="408"/>
      <c r="H6" s="409">
        <v>0.1921</v>
      </c>
      <c r="I6" s="410"/>
    </row>
    <row r="7" spans="1:15" ht="23.25" customHeight="1" thickBot="1">
      <c r="A7" s="272" t="s">
        <v>80</v>
      </c>
      <c r="B7" s="273" t="s">
        <v>81</v>
      </c>
      <c r="C7" s="272" t="s">
        <v>82</v>
      </c>
      <c r="D7" s="274" t="s">
        <v>83</v>
      </c>
      <c r="E7" s="275" t="s">
        <v>84</v>
      </c>
      <c r="F7" s="276" t="s">
        <v>85</v>
      </c>
      <c r="G7" s="275" t="s">
        <v>1062</v>
      </c>
      <c r="H7" s="277" t="s">
        <v>1061</v>
      </c>
      <c r="I7" s="278" t="s">
        <v>86</v>
      </c>
      <c r="J7" s="249"/>
      <c r="K7" s="431" t="s">
        <v>1044</v>
      </c>
      <c r="L7" s="431"/>
      <c r="M7" s="233"/>
      <c r="N7" s="423" t="s">
        <v>1045</v>
      </c>
      <c r="O7" s="423"/>
    </row>
    <row r="8" spans="1:15" ht="12">
      <c r="A8" s="234"/>
      <c r="B8" s="235"/>
      <c r="C8" s="235"/>
      <c r="D8" s="236"/>
      <c r="E8" s="237"/>
      <c r="F8" s="238"/>
      <c r="G8" s="238"/>
      <c r="H8" s="238"/>
      <c r="I8" s="239"/>
      <c r="J8" s="249"/>
      <c r="K8" s="240" t="s">
        <v>1043</v>
      </c>
      <c r="L8" s="241" t="s">
        <v>1041</v>
      </c>
      <c r="M8" s="233"/>
      <c r="N8" s="242" t="s">
        <v>1042</v>
      </c>
      <c r="O8" s="243" t="s">
        <v>1041</v>
      </c>
    </row>
    <row r="9" spans="1:15" s="248" customFormat="1" ht="12">
      <c r="A9" s="226">
        <v>1</v>
      </c>
      <c r="B9" s="227"/>
      <c r="C9" s="227"/>
      <c r="D9" s="411" t="s">
        <v>1073</v>
      </c>
      <c r="E9" s="412"/>
      <c r="F9" s="412"/>
      <c r="G9" s="412"/>
      <c r="H9" s="412"/>
      <c r="I9" s="413"/>
      <c r="J9" s="244"/>
      <c r="K9" s="245"/>
      <c r="L9" s="246"/>
      <c r="M9" s="245"/>
      <c r="N9" s="247"/>
      <c r="O9" s="247"/>
    </row>
    <row r="10" spans="1:15" ht="23.25" customHeight="1">
      <c r="A10" s="281" t="s">
        <v>87</v>
      </c>
      <c r="B10" s="295">
        <v>97624</v>
      </c>
      <c r="C10" s="282" t="s">
        <v>92</v>
      </c>
      <c r="D10" s="222" t="s">
        <v>1072</v>
      </c>
      <c r="E10" s="216" t="s">
        <v>112</v>
      </c>
      <c r="F10" s="216">
        <v>5.09</v>
      </c>
      <c r="G10" s="289">
        <v>89.38</v>
      </c>
      <c r="H10" s="289">
        <f>G10*(1+H6)</f>
        <v>106.54989799999998</v>
      </c>
      <c r="I10" s="296">
        <f>F10*H10</f>
        <v>542.33898082</v>
      </c>
      <c r="J10" s="249"/>
      <c r="K10" s="250">
        <v>6</v>
      </c>
      <c r="L10" s="230">
        <v>0</v>
      </c>
      <c r="M10" s="233"/>
      <c r="N10" s="243">
        <f>I10:I10</f>
        <v>542.33898082</v>
      </c>
      <c r="O10" s="232">
        <v>0</v>
      </c>
    </row>
    <row r="11" spans="1:14" ht="23.25" customHeight="1">
      <c r="A11" s="281" t="s">
        <v>113</v>
      </c>
      <c r="B11" s="295" t="s">
        <v>1139</v>
      </c>
      <c r="C11" s="282" t="s">
        <v>1065</v>
      </c>
      <c r="D11" s="222" t="s">
        <v>1140</v>
      </c>
      <c r="E11" s="216" t="s">
        <v>112</v>
      </c>
      <c r="F11" s="216">
        <v>5.05</v>
      </c>
      <c r="G11" s="289">
        <v>18.03</v>
      </c>
      <c r="H11" s="289">
        <f>G11*(1+H6)</f>
        <v>21.493563</v>
      </c>
      <c r="I11" s="296">
        <f>F11*H11</f>
        <v>108.54249315</v>
      </c>
      <c r="J11" s="249"/>
      <c r="K11" s="293"/>
      <c r="M11" s="233"/>
      <c r="N11" s="243"/>
    </row>
    <row r="12" spans="1:14" ht="12.75" customHeight="1">
      <c r="A12" s="281"/>
      <c r="B12" s="295"/>
      <c r="C12" s="282"/>
      <c r="D12" s="222"/>
      <c r="E12" s="216"/>
      <c r="F12" s="216"/>
      <c r="G12" s="289"/>
      <c r="H12" s="286" t="s">
        <v>1066</v>
      </c>
      <c r="I12" s="287">
        <f>I10+I11</f>
        <v>650.88147397</v>
      </c>
      <c r="J12" s="249"/>
      <c r="K12" s="293"/>
      <c r="M12" s="233"/>
      <c r="N12" s="243"/>
    </row>
    <row r="13" spans="1:15" ht="12">
      <c r="A13" s="224"/>
      <c r="B13" s="221"/>
      <c r="C13" s="221"/>
      <c r="D13" s="222"/>
      <c r="E13" s="216"/>
      <c r="F13" s="220"/>
      <c r="G13" s="220"/>
      <c r="H13" s="220"/>
      <c r="I13" s="225"/>
      <c r="J13" s="249"/>
      <c r="K13" s="240"/>
      <c r="L13" s="241"/>
      <c r="M13" s="233"/>
      <c r="N13" s="242"/>
      <c r="O13" s="243"/>
    </row>
    <row r="14" spans="1:15" s="248" customFormat="1" ht="12">
      <c r="A14" s="226">
        <v>2</v>
      </c>
      <c r="B14" s="227"/>
      <c r="C14" s="227"/>
      <c r="D14" s="411" t="s">
        <v>1077</v>
      </c>
      <c r="E14" s="412"/>
      <c r="F14" s="412"/>
      <c r="G14" s="412"/>
      <c r="H14" s="412"/>
      <c r="I14" s="413"/>
      <c r="J14" s="244"/>
      <c r="K14" s="245"/>
      <c r="L14" s="246"/>
      <c r="M14" s="245"/>
      <c r="N14" s="247"/>
      <c r="O14" s="247"/>
    </row>
    <row r="15" spans="1:15" ht="12">
      <c r="A15" s="281" t="s">
        <v>89</v>
      </c>
      <c r="B15" s="295" t="s">
        <v>1142</v>
      </c>
      <c r="C15" s="282" t="s">
        <v>1065</v>
      </c>
      <c r="D15" s="222" t="s">
        <v>1141</v>
      </c>
      <c r="E15" s="216" t="s">
        <v>90</v>
      </c>
      <c r="F15" s="219">
        <v>36.18</v>
      </c>
      <c r="G15" s="285">
        <v>15.31</v>
      </c>
      <c r="H15" s="283">
        <f>G15*(1+H6)</f>
        <v>18.251051</v>
      </c>
      <c r="I15" s="284">
        <f>H15*F15</f>
        <v>660.3230251800001</v>
      </c>
      <c r="J15" s="249"/>
      <c r="K15" s="250">
        <f>F15*0.8</f>
        <v>28.944000000000003</v>
      </c>
      <c r="L15" s="230">
        <v>34.47</v>
      </c>
      <c r="M15" s="233"/>
      <c r="N15" s="242">
        <f>I15*0.8</f>
        <v>528.2584201440001</v>
      </c>
      <c r="O15" s="232">
        <f>L15*H15</f>
        <v>629.11372797</v>
      </c>
    </row>
    <row r="16" spans="1:14" ht="12">
      <c r="A16" s="281"/>
      <c r="B16" s="295"/>
      <c r="C16" s="282"/>
      <c r="D16" s="292"/>
      <c r="E16" s="216"/>
      <c r="F16" s="219"/>
      <c r="G16" s="285"/>
      <c r="H16" s="286" t="s">
        <v>1066</v>
      </c>
      <c r="I16" s="287">
        <f>I15</f>
        <v>660.3230251800001</v>
      </c>
      <c r="J16" s="249"/>
      <c r="K16" s="293"/>
      <c r="M16" s="233"/>
      <c r="N16" s="242"/>
    </row>
    <row r="17" spans="1:15" ht="12">
      <c r="A17" s="281"/>
      <c r="B17" s="282"/>
      <c r="C17" s="282"/>
      <c r="D17" s="222"/>
      <c r="E17" s="216"/>
      <c r="F17" s="219"/>
      <c r="G17" s="285"/>
      <c r="H17" s="283"/>
      <c r="I17" s="284"/>
      <c r="J17" s="249"/>
      <c r="K17" s="250">
        <f>F17*0.9</f>
        <v>0</v>
      </c>
      <c r="L17" s="230">
        <v>9.76</v>
      </c>
      <c r="M17" s="233"/>
      <c r="N17" s="242">
        <f>I17*0.9</f>
        <v>0</v>
      </c>
      <c r="O17" s="232">
        <f>I17*0.1</f>
        <v>0</v>
      </c>
    </row>
    <row r="18" spans="1:15" s="248" customFormat="1" ht="12">
      <c r="A18" s="226">
        <v>3</v>
      </c>
      <c r="B18" s="227"/>
      <c r="C18" s="227"/>
      <c r="D18" s="411" t="s">
        <v>241</v>
      </c>
      <c r="E18" s="412"/>
      <c r="F18" s="412"/>
      <c r="G18" s="412"/>
      <c r="H18" s="412"/>
      <c r="I18" s="413"/>
      <c r="J18" s="244"/>
      <c r="K18" s="245"/>
      <c r="L18" s="246"/>
      <c r="M18" s="245"/>
      <c r="N18" s="247"/>
      <c r="O18" s="247"/>
    </row>
    <row r="19" spans="1:15" ht="12">
      <c r="A19" s="224"/>
      <c r="B19" s="221"/>
      <c r="C19" s="221"/>
      <c r="D19" s="420" t="s">
        <v>1074</v>
      </c>
      <c r="E19" s="421"/>
      <c r="F19" s="421"/>
      <c r="G19" s="421"/>
      <c r="H19" s="421"/>
      <c r="I19" s="422"/>
      <c r="J19" s="249"/>
      <c r="K19" s="240"/>
      <c r="L19" s="241"/>
      <c r="M19" s="233"/>
      <c r="N19" s="242"/>
      <c r="O19" s="243"/>
    </row>
    <row r="20" spans="1:15" ht="24">
      <c r="A20" s="281" t="s">
        <v>106</v>
      </c>
      <c r="B20" s="295">
        <v>95240</v>
      </c>
      <c r="C20" s="282" t="s">
        <v>92</v>
      </c>
      <c r="D20" s="222" t="s">
        <v>1076</v>
      </c>
      <c r="E20" s="216" t="s">
        <v>93</v>
      </c>
      <c r="F20" s="297">
        <v>0.7</v>
      </c>
      <c r="G20" s="298">
        <v>16.33</v>
      </c>
      <c r="H20" s="289">
        <f>G20*(1+H6)</f>
        <v>19.466993</v>
      </c>
      <c r="I20" s="296">
        <f aca="true" t="shared" si="0" ref="I20:I26">F20*H20</f>
        <v>13.626895099999999</v>
      </c>
      <c r="J20" s="249"/>
      <c r="K20" s="241">
        <v>0</v>
      </c>
      <c r="L20" s="230">
        <f>F20</f>
        <v>0.7</v>
      </c>
      <c r="M20" s="233"/>
      <c r="N20" s="243">
        <v>0</v>
      </c>
      <c r="O20" s="232">
        <f>L20*H20</f>
        <v>13.626895099999999</v>
      </c>
    </row>
    <row r="21" spans="1:15" ht="24">
      <c r="A21" s="281" t="s">
        <v>254</v>
      </c>
      <c r="B21" s="295">
        <v>92265</v>
      </c>
      <c r="C21" s="282" t="s">
        <v>92</v>
      </c>
      <c r="D21" s="222" t="s">
        <v>1078</v>
      </c>
      <c r="E21" s="216" t="s">
        <v>93</v>
      </c>
      <c r="F21" s="297">
        <v>0.84</v>
      </c>
      <c r="G21" s="298">
        <v>125.64</v>
      </c>
      <c r="H21" s="289">
        <f>G21*(1+H6)</f>
        <v>149.775444</v>
      </c>
      <c r="I21" s="296">
        <f t="shared" si="0"/>
        <v>125.81137295999999</v>
      </c>
      <c r="J21" s="249"/>
      <c r="K21" s="241">
        <f>F21*0.5</f>
        <v>0.42</v>
      </c>
      <c r="L21" s="230">
        <f>F21-K21</f>
        <v>0.42</v>
      </c>
      <c r="M21" s="233"/>
      <c r="N21" s="243">
        <f>I21*0.5</f>
        <v>62.90568647999999</v>
      </c>
      <c r="O21" s="232">
        <f>L21*H21</f>
        <v>62.90568647999999</v>
      </c>
    </row>
    <row r="22" spans="1:15" ht="36">
      <c r="A22" s="281" t="s">
        <v>255</v>
      </c>
      <c r="B22" s="295">
        <v>92778</v>
      </c>
      <c r="C22" s="282" t="s">
        <v>92</v>
      </c>
      <c r="D22" s="222" t="s">
        <v>1079</v>
      </c>
      <c r="E22" s="216" t="s">
        <v>102</v>
      </c>
      <c r="F22" s="297">
        <v>17.276</v>
      </c>
      <c r="G22" s="298">
        <v>13.3</v>
      </c>
      <c r="H22" s="289">
        <f>G22*(1+H6)</f>
        <v>15.85493</v>
      </c>
      <c r="I22" s="296">
        <f t="shared" si="0"/>
        <v>273.90977068</v>
      </c>
      <c r="J22" s="249"/>
      <c r="K22" s="241">
        <f>F22*0.5</f>
        <v>8.638</v>
      </c>
      <c r="L22" s="230">
        <f>F22-K22</f>
        <v>8.638</v>
      </c>
      <c r="M22" s="233"/>
      <c r="N22" s="243">
        <f>I22*0.5</f>
        <v>136.95488534</v>
      </c>
      <c r="O22" s="232">
        <f>L22*H22</f>
        <v>136.95488534</v>
      </c>
    </row>
    <row r="23" spans="1:15" ht="36">
      <c r="A23" s="281" t="s">
        <v>264</v>
      </c>
      <c r="B23" s="295">
        <v>92775</v>
      </c>
      <c r="C23" s="282" t="s">
        <v>92</v>
      </c>
      <c r="D23" s="222" t="s">
        <v>1080</v>
      </c>
      <c r="E23" s="216" t="s">
        <v>102</v>
      </c>
      <c r="F23" s="297">
        <v>6.468</v>
      </c>
      <c r="G23" s="298">
        <v>17.96</v>
      </c>
      <c r="H23" s="289">
        <f>G23*(1+H6)</f>
        <v>21.410116</v>
      </c>
      <c r="I23" s="296">
        <f t="shared" si="0"/>
        <v>138.480630288</v>
      </c>
      <c r="J23" s="249"/>
      <c r="K23" s="241">
        <f>F23*0.5</f>
        <v>3.234</v>
      </c>
      <c r="L23" s="230">
        <f>F23-K23</f>
        <v>3.234</v>
      </c>
      <c r="M23" s="233"/>
      <c r="N23" s="243">
        <f>I23*0.5</f>
        <v>69.240315144</v>
      </c>
      <c r="O23" s="232">
        <f>L23*H23</f>
        <v>69.240315144</v>
      </c>
    </row>
    <row r="24" spans="1:15" ht="36">
      <c r="A24" s="281" t="s">
        <v>265</v>
      </c>
      <c r="B24" s="295">
        <v>103682</v>
      </c>
      <c r="C24" s="282" t="s">
        <v>92</v>
      </c>
      <c r="D24" s="222" t="s">
        <v>1081</v>
      </c>
      <c r="E24" s="216" t="s">
        <v>90</v>
      </c>
      <c r="F24" s="297">
        <v>1.05</v>
      </c>
      <c r="G24" s="298">
        <v>826.27</v>
      </c>
      <c r="H24" s="289">
        <f>G24*(1+H6)</f>
        <v>984.9964669999999</v>
      </c>
      <c r="I24" s="296">
        <f t="shared" si="0"/>
        <v>1034.24629035</v>
      </c>
      <c r="J24" s="249"/>
      <c r="K24" s="241">
        <v>0</v>
      </c>
      <c r="L24" s="230">
        <f>F24-K24</f>
        <v>1.05</v>
      </c>
      <c r="M24" s="233"/>
      <c r="N24" s="243">
        <v>0</v>
      </c>
      <c r="O24" s="232">
        <f>L24*H24</f>
        <v>1034.24629035</v>
      </c>
    </row>
    <row r="25" spans="1:14" ht="12">
      <c r="A25" s="281" t="s">
        <v>487</v>
      </c>
      <c r="B25" s="295">
        <v>89453</v>
      </c>
      <c r="C25" s="282" t="s">
        <v>92</v>
      </c>
      <c r="D25" s="294" t="s">
        <v>1075</v>
      </c>
      <c r="E25" s="216" t="s">
        <v>112</v>
      </c>
      <c r="F25" s="216">
        <v>5.25</v>
      </c>
      <c r="G25" s="216">
        <v>69.68</v>
      </c>
      <c r="H25" s="289">
        <f>G25*(1+H6)</f>
        <v>83.065528</v>
      </c>
      <c r="I25" s="296">
        <f>F25*H25</f>
        <v>436.094022</v>
      </c>
      <c r="J25" s="249"/>
      <c r="K25" s="241"/>
      <c r="M25" s="233"/>
      <c r="N25" s="243"/>
    </row>
    <row r="26" spans="1:14" ht="24">
      <c r="A26" s="281" t="s">
        <v>266</v>
      </c>
      <c r="B26" s="295" t="s">
        <v>1175</v>
      </c>
      <c r="C26" s="282" t="s">
        <v>1065</v>
      </c>
      <c r="D26" s="294" t="s">
        <v>1174</v>
      </c>
      <c r="E26" s="216" t="s">
        <v>1176</v>
      </c>
      <c r="F26" s="216">
        <v>1</v>
      </c>
      <c r="G26" s="216">
        <v>362.64</v>
      </c>
      <c r="H26" s="289">
        <f>G26*(1+H6)</f>
        <v>432.303144</v>
      </c>
      <c r="I26" s="296">
        <f t="shared" si="0"/>
        <v>432.303144</v>
      </c>
      <c r="J26" s="249"/>
      <c r="K26" s="241"/>
      <c r="M26" s="233"/>
      <c r="N26" s="243"/>
    </row>
    <row r="27" spans="1:16" ht="12">
      <c r="A27" s="224"/>
      <c r="B27" s="221"/>
      <c r="C27" s="221"/>
      <c r="D27" s="222"/>
      <c r="E27" s="216"/>
      <c r="F27" s="220"/>
      <c r="G27" s="314" t="s">
        <v>1173</v>
      </c>
      <c r="H27" s="286" t="s">
        <v>1066</v>
      </c>
      <c r="I27" s="287">
        <f>SUM(I20:I26)</f>
        <v>2454.472125378</v>
      </c>
      <c r="J27" s="249"/>
      <c r="K27" s="241"/>
      <c r="L27" s="230">
        <f>F27-K27</f>
        <v>0</v>
      </c>
      <c r="M27" s="233"/>
      <c r="N27" s="243">
        <f>SUM(N20:N26)</f>
        <v>269.100886964</v>
      </c>
      <c r="O27" s="279">
        <f>SUM(O20:O26)</f>
        <v>1316.974072414</v>
      </c>
      <c r="P27" s="228">
        <v>1</v>
      </c>
    </row>
    <row r="28" spans="1:15" ht="12">
      <c r="A28" s="224"/>
      <c r="B28" s="221"/>
      <c r="C28" s="221"/>
      <c r="D28" s="222"/>
      <c r="E28" s="216"/>
      <c r="F28" s="220"/>
      <c r="G28" s="220"/>
      <c r="H28" s="220"/>
      <c r="I28" s="225"/>
      <c r="J28" s="249"/>
      <c r="K28" s="240"/>
      <c r="L28" s="241"/>
      <c r="M28" s="233"/>
      <c r="N28" s="242"/>
      <c r="O28" s="243"/>
    </row>
    <row r="29" spans="1:15" s="248" customFormat="1" ht="12">
      <c r="A29" s="226">
        <v>4</v>
      </c>
      <c r="B29" s="227"/>
      <c r="C29" s="227"/>
      <c r="D29" s="411" t="s">
        <v>128</v>
      </c>
      <c r="E29" s="412"/>
      <c r="F29" s="412"/>
      <c r="G29" s="412"/>
      <c r="H29" s="412"/>
      <c r="I29" s="413"/>
      <c r="J29" s="244"/>
      <c r="K29" s="245"/>
      <c r="L29" s="246"/>
      <c r="M29" s="245"/>
      <c r="N29" s="247"/>
      <c r="O29" s="247"/>
    </row>
    <row r="30" spans="1:15" ht="12">
      <c r="A30" s="224"/>
      <c r="B30" s="221"/>
      <c r="C30" s="221"/>
      <c r="D30" s="420" t="s">
        <v>1085</v>
      </c>
      <c r="E30" s="421"/>
      <c r="F30" s="421"/>
      <c r="G30" s="421"/>
      <c r="H30" s="421"/>
      <c r="I30" s="422"/>
      <c r="J30" s="249"/>
      <c r="K30" s="240"/>
      <c r="L30" s="241"/>
      <c r="M30" s="233"/>
      <c r="N30" s="242"/>
      <c r="O30" s="243"/>
    </row>
    <row r="31" spans="1:17" ht="24">
      <c r="A31" s="281" t="s">
        <v>91</v>
      </c>
      <c r="B31" s="295">
        <v>92264</v>
      </c>
      <c r="C31" s="282" t="s">
        <v>92</v>
      </c>
      <c r="D31" s="222" t="s">
        <v>1082</v>
      </c>
      <c r="E31" s="216" t="s">
        <v>93</v>
      </c>
      <c r="F31" s="220">
        <v>4.2</v>
      </c>
      <c r="G31" s="283">
        <v>225.33</v>
      </c>
      <c r="H31" s="283">
        <f>G31*(1+H6)</f>
        <v>268.615893</v>
      </c>
      <c r="I31" s="284">
        <f>F31*H31</f>
        <v>1128.1867506</v>
      </c>
      <c r="J31" s="249"/>
      <c r="K31" s="240"/>
      <c r="L31" s="241"/>
      <c r="M31" s="233"/>
      <c r="N31" s="242"/>
      <c r="O31" s="243"/>
      <c r="Q31" s="249"/>
    </row>
    <row r="32" spans="1:17" ht="36">
      <c r="A32" s="281" t="s">
        <v>94</v>
      </c>
      <c r="B32" s="295">
        <v>92778</v>
      </c>
      <c r="C32" s="282" t="s">
        <v>92</v>
      </c>
      <c r="D32" s="222" t="s">
        <v>1079</v>
      </c>
      <c r="E32" s="216" t="s">
        <v>102</v>
      </c>
      <c r="F32" s="220">
        <v>44.424</v>
      </c>
      <c r="G32" s="285">
        <v>13.3</v>
      </c>
      <c r="H32" s="283">
        <f>G32*(1+H6)</f>
        <v>15.85493</v>
      </c>
      <c r="I32" s="284">
        <f>F32*H32</f>
        <v>704.33941032</v>
      </c>
      <c r="J32" s="249"/>
      <c r="K32" s="240"/>
      <c r="L32" s="241"/>
      <c r="M32" s="233"/>
      <c r="N32" s="242"/>
      <c r="O32" s="243"/>
      <c r="Q32" s="249"/>
    </row>
    <row r="33" spans="1:17" ht="36">
      <c r="A33" s="281" t="s">
        <v>95</v>
      </c>
      <c r="B33" s="295">
        <v>92775</v>
      </c>
      <c r="C33" s="282" t="s">
        <v>92</v>
      </c>
      <c r="D33" s="222" t="s">
        <v>1080</v>
      </c>
      <c r="E33" s="216" t="s">
        <v>102</v>
      </c>
      <c r="F33" s="220">
        <v>3.696</v>
      </c>
      <c r="G33" s="285">
        <v>17.96</v>
      </c>
      <c r="H33" s="283">
        <f>G33*(1+H6)</f>
        <v>21.410116</v>
      </c>
      <c r="I33" s="284">
        <f>F33*H33</f>
        <v>79.131788736</v>
      </c>
      <c r="J33" s="249"/>
      <c r="K33" s="240"/>
      <c r="L33" s="241"/>
      <c r="M33" s="233"/>
      <c r="N33" s="242"/>
      <c r="O33" s="243"/>
      <c r="Q33" s="249"/>
    </row>
    <row r="34" spans="1:17" ht="24">
      <c r="A34" s="281" t="s">
        <v>169</v>
      </c>
      <c r="B34" s="295">
        <v>103672</v>
      </c>
      <c r="C34" s="282" t="s">
        <v>92</v>
      </c>
      <c r="D34" s="222" t="s">
        <v>1083</v>
      </c>
      <c r="E34" s="216" t="s">
        <v>90</v>
      </c>
      <c r="F34" s="220">
        <v>0.24</v>
      </c>
      <c r="G34" s="283">
        <v>557.74</v>
      </c>
      <c r="H34" s="283">
        <f>G34*(1+H6)</f>
        <v>664.881854</v>
      </c>
      <c r="I34" s="284">
        <f>F34*H34</f>
        <v>159.57164496</v>
      </c>
      <c r="J34" s="249"/>
      <c r="K34" s="240"/>
      <c r="L34" s="241"/>
      <c r="M34" s="233"/>
      <c r="N34" s="242"/>
      <c r="O34" s="243"/>
      <c r="Q34" s="249"/>
    </row>
    <row r="35" spans="1:17" ht="12">
      <c r="A35" s="281" t="s">
        <v>256</v>
      </c>
      <c r="B35" s="295">
        <v>93185</v>
      </c>
      <c r="C35" s="282" t="s">
        <v>92</v>
      </c>
      <c r="D35" s="222" t="s">
        <v>1084</v>
      </c>
      <c r="E35" s="216" t="s">
        <v>105</v>
      </c>
      <c r="F35" s="220">
        <v>3.2</v>
      </c>
      <c r="G35" s="283">
        <v>78.2</v>
      </c>
      <c r="H35" s="283">
        <f>G35*(1+H6)</f>
        <v>93.22222</v>
      </c>
      <c r="I35" s="284">
        <f>F35*H35</f>
        <v>298.311104</v>
      </c>
      <c r="J35" s="249"/>
      <c r="K35" s="240"/>
      <c r="L35" s="241"/>
      <c r="M35" s="233"/>
      <c r="N35" s="242"/>
      <c r="O35" s="243"/>
      <c r="Q35" s="249"/>
    </row>
    <row r="36" spans="1:16" ht="12">
      <c r="A36" s="224"/>
      <c r="B36" s="221"/>
      <c r="C36" s="221"/>
      <c r="D36" s="222"/>
      <c r="E36" s="216"/>
      <c r="F36" s="220"/>
      <c r="G36" s="220"/>
      <c r="H36" s="286" t="s">
        <v>1066</v>
      </c>
      <c r="I36" s="287">
        <f>SUM(I31:I35)</f>
        <v>2369.540698616</v>
      </c>
      <c r="J36" s="249"/>
      <c r="K36" s="240"/>
      <c r="L36" s="241"/>
      <c r="M36" s="233"/>
      <c r="N36" s="242"/>
      <c r="O36" s="243"/>
      <c r="P36" s="229">
        <v>2</v>
      </c>
    </row>
    <row r="37" spans="1:15" ht="12">
      <c r="A37" s="224"/>
      <c r="B37" s="221"/>
      <c r="C37" s="221"/>
      <c r="D37" s="222"/>
      <c r="E37" s="216"/>
      <c r="F37" s="220"/>
      <c r="G37" s="220"/>
      <c r="H37" s="220"/>
      <c r="I37" s="225"/>
      <c r="J37" s="249"/>
      <c r="K37" s="240"/>
      <c r="L37" s="241"/>
      <c r="M37" s="233"/>
      <c r="N37" s="242"/>
      <c r="O37" s="243"/>
    </row>
    <row r="38" spans="1:15" s="248" customFormat="1" ht="12">
      <c r="A38" s="226">
        <v>5</v>
      </c>
      <c r="B38" s="227"/>
      <c r="C38" s="227"/>
      <c r="D38" s="411" t="s">
        <v>242</v>
      </c>
      <c r="E38" s="412"/>
      <c r="F38" s="412"/>
      <c r="G38" s="412"/>
      <c r="H38" s="412"/>
      <c r="I38" s="413"/>
      <c r="J38" s="244"/>
      <c r="K38" s="245"/>
      <c r="L38" s="246"/>
      <c r="M38" s="245"/>
      <c r="N38" s="247"/>
      <c r="O38" s="247"/>
    </row>
    <row r="39" spans="1:15" ht="12">
      <c r="A39" s="224"/>
      <c r="B39" s="221"/>
      <c r="C39" s="221"/>
      <c r="D39" s="420" t="s">
        <v>131</v>
      </c>
      <c r="E39" s="421"/>
      <c r="F39" s="421"/>
      <c r="G39" s="421"/>
      <c r="H39" s="421"/>
      <c r="I39" s="422"/>
      <c r="J39" s="249"/>
      <c r="K39" s="240"/>
      <c r="L39" s="241"/>
      <c r="M39" s="233"/>
      <c r="N39" s="242"/>
      <c r="O39" s="243"/>
    </row>
    <row r="40" spans="1:15" ht="24">
      <c r="A40" s="281" t="s">
        <v>101</v>
      </c>
      <c r="B40" s="295">
        <v>101158</v>
      </c>
      <c r="C40" s="282" t="s">
        <v>92</v>
      </c>
      <c r="D40" s="222" t="s">
        <v>1086</v>
      </c>
      <c r="E40" s="216" t="s">
        <v>93</v>
      </c>
      <c r="F40" s="216">
        <v>157.86</v>
      </c>
      <c r="G40" s="289">
        <v>75.18</v>
      </c>
      <c r="H40" s="289">
        <f>G40*(1+H6)</f>
        <v>89.622078</v>
      </c>
      <c r="I40" s="296">
        <f>H40*F40</f>
        <v>14147.741233080002</v>
      </c>
      <c r="J40" s="249"/>
      <c r="K40" s="240"/>
      <c r="L40" s="241"/>
      <c r="M40" s="233"/>
      <c r="N40" s="242"/>
      <c r="O40" s="243"/>
    </row>
    <row r="41" spans="1:15" ht="36">
      <c r="A41" s="281" t="s">
        <v>257</v>
      </c>
      <c r="B41" s="295">
        <v>103330</v>
      </c>
      <c r="C41" s="282" t="s">
        <v>92</v>
      </c>
      <c r="D41" s="222" t="s">
        <v>1087</v>
      </c>
      <c r="E41" s="216" t="s">
        <v>93</v>
      </c>
      <c r="F41" s="216">
        <v>14.46</v>
      </c>
      <c r="G41" s="289">
        <v>76.17</v>
      </c>
      <c r="H41" s="289">
        <f>G41*(1+H6)</f>
        <v>90.802257</v>
      </c>
      <c r="I41" s="296">
        <f>H41*F41</f>
        <v>1313.00063622</v>
      </c>
      <c r="J41" s="249"/>
      <c r="K41" s="240"/>
      <c r="L41" s="241"/>
      <c r="M41" s="233"/>
      <c r="N41" s="242"/>
      <c r="O41" s="243"/>
    </row>
    <row r="42" spans="1:15" ht="27" customHeight="1">
      <c r="A42" s="281" t="s">
        <v>374</v>
      </c>
      <c r="B42" s="295">
        <v>103672</v>
      </c>
      <c r="C42" s="282" t="s">
        <v>92</v>
      </c>
      <c r="D42" s="222" t="s">
        <v>1083</v>
      </c>
      <c r="E42" s="216" t="s">
        <v>90</v>
      </c>
      <c r="F42" s="216">
        <v>0.4</v>
      </c>
      <c r="G42" s="289">
        <v>557.74</v>
      </c>
      <c r="H42" s="289">
        <f>G42*(1+H6)</f>
        <v>664.881854</v>
      </c>
      <c r="I42" s="296">
        <f>H42*F42</f>
        <v>265.9527416</v>
      </c>
      <c r="J42" s="249"/>
      <c r="K42" s="240"/>
      <c r="L42" s="241"/>
      <c r="M42" s="233"/>
      <c r="N42" s="242"/>
      <c r="O42" s="243"/>
    </row>
    <row r="43" spans="1:15" ht="27" customHeight="1">
      <c r="A43" s="281"/>
      <c r="B43" s="295">
        <v>101162</v>
      </c>
      <c r="C43" s="282" t="s">
        <v>92</v>
      </c>
      <c r="D43" s="222" t="s">
        <v>1228</v>
      </c>
      <c r="E43" s="216" t="s">
        <v>93</v>
      </c>
      <c r="F43" s="216">
        <v>14.34</v>
      </c>
      <c r="G43" s="289">
        <v>87.21</v>
      </c>
      <c r="H43" s="289">
        <f>G43*(1+H6)</f>
        <v>103.96304099999999</v>
      </c>
      <c r="I43" s="296">
        <f>H43*F43</f>
        <v>1490.8300079399999</v>
      </c>
      <c r="J43" s="249"/>
      <c r="K43" s="240"/>
      <c r="L43" s="241"/>
      <c r="M43" s="233"/>
      <c r="N43" s="242"/>
      <c r="O43" s="243"/>
    </row>
    <row r="44" spans="1:16" ht="12">
      <c r="A44" s="224"/>
      <c r="B44" s="221"/>
      <c r="C44" s="221"/>
      <c r="D44" s="222"/>
      <c r="E44" s="216"/>
      <c r="F44" s="220"/>
      <c r="G44" s="220"/>
      <c r="H44" s="286" t="s">
        <v>1066</v>
      </c>
      <c r="I44" s="287">
        <f>I43+I42+I41+I40</f>
        <v>17217.52461884</v>
      </c>
      <c r="J44" s="249"/>
      <c r="K44" s="240"/>
      <c r="L44" s="241"/>
      <c r="M44" s="233"/>
      <c r="N44" s="242"/>
      <c r="O44" s="243"/>
      <c r="P44" s="229">
        <v>3</v>
      </c>
    </row>
    <row r="45" spans="1:15" ht="12">
      <c r="A45" s="224"/>
      <c r="B45" s="221"/>
      <c r="C45" s="221"/>
      <c r="D45" s="222"/>
      <c r="E45" s="216"/>
      <c r="F45" s="220"/>
      <c r="G45" s="220"/>
      <c r="H45" s="220"/>
      <c r="I45" s="225"/>
      <c r="J45" s="249"/>
      <c r="K45" s="240"/>
      <c r="L45" s="241"/>
      <c r="M45" s="233"/>
      <c r="N45" s="242"/>
      <c r="O45" s="243"/>
    </row>
    <row r="46" spans="1:15" s="248" customFormat="1" ht="12">
      <c r="A46" s="226">
        <v>6</v>
      </c>
      <c r="B46" s="227"/>
      <c r="C46" s="227"/>
      <c r="D46" s="411" t="s">
        <v>1088</v>
      </c>
      <c r="E46" s="412"/>
      <c r="F46" s="412"/>
      <c r="G46" s="412"/>
      <c r="H46" s="412"/>
      <c r="I46" s="413"/>
      <c r="J46" s="244"/>
      <c r="K46" s="245"/>
      <c r="L46" s="246"/>
      <c r="M46" s="245"/>
      <c r="N46" s="247"/>
      <c r="O46" s="247"/>
    </row>
    <row r="47" spans="1:15" ht="12">
      <c r="A47" s="224"/>
      <c r="B47" s="221"/>
      <c r="C47" s="221"/>
      <c r="D47" s="420" t="s">
        <v>1089</v>
      </c>
      <c r="E47" s="421"/>
      <c r="F47" s="421"/>
      <c r="G47" s="421"/>
      <c r="H47" s="421"/>
      <c r="I47" s="422"/>
      <c r="J47" s="249"/>
      <c r="K47" s="240"/>
      <c r="L47" s="241"/>
      <c r="M47" s="233"/>
      <c r="N47" s="242"/>
      <c r="O47" s="243"/>
    </row>
    <row r="48" spans="1:15" ht="12">
      <c r="A48" s="281" t="s">
        <v>104</v>
      </c>
      <c r="B48" s="295">
        <v>89401</v>
      </c>
      <c r="C48" s="282" t="s">
        <v>92</v>
      </c>
      <c r="D48" s="222" t="s">
        <v>731</v>
      </c>
      <c r="E48" s="216" t="s">
        <v>88</v>
      </c>
      <c r="F48" s="216">
        <v>50</v>
      </c>
      <c r="G48" s="289">
        <v>8.85</v>
      </c>
      <c r="H48" s="289">
        <f aca="true" t="shared" si="1" ref="H48:H75">G48*(1+$H$6)</f>
        <v>10.550085</v>
      </c>
      <c r="I48" s="296">
        <f aca="true" t="shared" si="2" ref="I48:I75">F48*H48</f>
        <v>527.50425</v>
      </c>
      <c r="J48" s="249"/>
      <c r="K48" s="240"/>
      <c r="L48" s="241"/>
      <c r="M48" s="233"/>
      <c r="N48" s="242"/>
      <c r="O48" s="243"/>
    </row>
    <row r="49" spans="1:15" ht="12">
      <c r="A49" s="281" t="s">
        <v>134</v>
      </c>
      <c r="B49" s="295">
        <v>89446</v>
      </c>
      <c r="C49" s="282" t="s">
        <v>92</v>
      </c>
      <c r="D49" s="222" t="s">
        <v>732</v>
      </c>
      <c r="E49" s="216" t="s">
        <v>88</v>
      </c>
      <c r="F49" s="216">
        <v>120</v>
      </c>
      <c r="G49" s="289">
        <v>6.51</v>
      </c>
      <c r="H49" s="289">
        <f t="shared" si="1"/>
        <v>7.760571</v>
      </c>
      <c r="I49" s="296">
        <f t="shared" si="2"/>
        <v>931.26852</v>
      </c>
      <c r="J49" s="249"/>
      <c r="K49" s="240"/>
      <c r="L49" s="241"/>
      <c r="M49" s="233"/>
      <c r="N49" s="242"/>
      <c r="O49" s="243"/>
    </row>
    <row r="50" spans="1:15" ht="12">
      <c r="A50" s="281" t="s">
        <v>173</v>
      </c>
      <c r="B50" s="295">
        <v>89447</v>
      </c>
      <c r="C50" s="282" t="s">
        <v>92</v>
      </c>
      <c r="D50" s="222" t="s">
        <v>968</v>
      </c>
      <c r="E50" s="216" t="s">
        <v>88</v>
      </c>
      <c r="F50" s="216">
        <v>50</v>
      </c>
      <c r="G50" s="289">
        <v>13.93</v>
      </c>
      <c r="H50" s="289">
        <f t="shared" si="1"/>
        <v>16.605953</v>
      </c>
      <c r="I50" s="296">
        <f t="shared" si="2"/>
        <v>830.29765</v>
      </c>
      <c r="J50" s="249"/>
      <c r="K50" s="240"/>
      <c r="L50" s="241"/>
      <c r="M50" s="233"/>
      <c r="N50" s="242"/>
      <c r="O50" s="243"/>
    </row>
    <row r="51" spans="1:15" ht="12">
      <c r="A51" s="281" t="s">
        <v>174</v>
      </c>
      <c r="B51" s="295">
        <v>89449</v>
      </c>
      <c r="C51" s="282" t="s">
        <v>92</v>
      </c>
      <c r="D51" s="222" t="s">
        <v>733</v>
      </c>
      <c r="E51" s="216" t="s">
        <v>88</v>
      </c>
      <c r="F51" s="216">
        <v>40</v>
      </c>
      <c r="G51" s="289">
        <v>23.06</v>
      </c>
      <c r="H51" s="289">
        <f t="shared" si="1"/>
        <v>27.489825999999997</v>
      </c>
      <c r="I51" s="296">
        <f t="shared" si="2"/>
        <v>1099.59304</v>
      </c>
      <c r="J51" s="249"/>
      <c r="K51" s="240"/>
      <c r="L51" s="241"/>
      <c r="M51" s="233"/>
      <c r="N51" s="242"/>
      <c r="O51" s="243"/>
    </row>
    <row r="52" spans="1:15" ht="24">
      <c r="A52" s="281" t="s">
        <v>31</v>
      </c>
      <c r="B52" s="295">
        <v>102609</v>
      </c>
      <c r="C52" s="282" t="s">
        <v>92</v>
      </c>
      <c r="D52" s="222" t="s">
        <v>1090</v>
      </c>
      <c r="E52" s="216" t="s">
        <v>88</v>
      </c>
      <c r="F52" s="216">
        <v>1</v>
      </c>
      <c r="G52" s="289">
        <v>1127.39</v>
      </c>
      <c r="H52" s="305">
        <f t="shared" si="1"/>
        <v>1343.9616190000002</v>
      </c>
      <c r="I52" s="216">
        <f t="shared" si="2"/>
        <v>1343.9616190000002</v>
      </c>
      <c r="J52" s="249"/>
      <c r="K52" s="240"/>
      <c r="L52" s="241"/>
      <c r="M52" s="233"/>
      <c r="N52" s="242"/>
      <c r="O52" s="243"/>
    </row>
    <row r="53" spans="1:15" ht="23.25" customHeight="1">
      <c r="A53" s="281" t="s">
        <v>187</v>
      </c>
      <c r="B53" s="295">
        <v>89538</v>
      </c>
      <c r="C53" s="282" t="s">
        <v>92</v>
      </c>
      <c r="D53" s="222" t="s">
        <v>703</v>
      </c>
      <c r="E53" s="216" t="s">
        <v>88</v>
      </c>
      <c r="F53" s="216">
        <v>1</v>
      </c>
      <c r="G53" s="216">
        <v>4.03</v>
      </c>
      <c r="H53" s="306">
        <f t="shared" si="1"/>
        <v>4.804163</v>
      </c>
      <c r="I53" s="299">
        <f t="shared" si="2"/>
        <v>4.804163</v>
      </c>
      <c r="J53" s="249"/>
      <c r="K53" s="240"/>
      <c r="L53" s="241"/>
      <c r="M53" s="233"/>
      <c r="N53" s="242"/>
      <c r="O53" s="243"/>
    </row>
    <row r="54" spans="1:15" ht="24">
      <c r="A54" s="281" t="s">
        <v>628</v>
      </c>
      <c r="B54" s="295">
        <v>89553</v>
      </c>
      <c r="C54" s="282" t="s">
        <v>92</v>
      </c>
      <c r="D54" s="222" t="s">
        <v>970</v>
      </c>
      <c r="E54" s="216" t="s">
        <v>88</v>
      </c>
      <c r="F54" s="216">
        <v>2</v>
      </c>
      <c r="G54" s="216">
        <v>6.14</v>
      </c>
      <c r="H54" s="306">
        <f t="shared" si="1"/>
        <v>7.319493999999999</v>
      </c>
      <c r="I54" s="216">
        <f t="shared" si="2"/>
        <v>14.638987999999998</v>
      </c>
      <c r="J54" s="249"/>
      <c r="K54" s="240"/>
      <c r="L54" s="241"/>
      <c r="M54" s="233"/>
      <c r="N54" s="242"/>
      <c r="O54" s="243"/>
    </row>
    <row r="55" spans="1:15" ht="24">
      <c r="A55" s="281" t="s">
        <v>587</v>
      </c>
      <c r="B55" s="295">
        <v>89596</v>
      </c>
      <c r="C55" s="282" t="s">
        <v>92</v>
      </c>
      <c r="D55" s="222" t="s">
        <v>704</v>
      </c>
      <c r="E55" s="216" t="s">
        <v>88</v>
      </c>
      <c r="F55" s="216">
        <v>1</v>
      </c>
      <c r="G55" s="216">
        <v>12.27</v>
      </c>
      <c r="H55" s="306">
        <f t="shared" si="1"/>
        <v>14.627066999999998</v>
      </c>
      <c r="I55" s="216">
        <f t="shared" si="2"/>
        <v>14.627066999999998</v>
      </c>
      <c r="J55" s="249"/>
      <c r="K55" s="240"/>
      <c r="L55" s="241"/>
      <c r="M55" s="233"/>
      <c r="N55" s="242"/>
      <c r="O55" s="243"/>
    </row>
    <row r="56" spans="1:15" ht="12">
      <c r="A56" s="281" t="s">
        <v>376</v>
      </c>
      <c r="B56" s="295">
        <v>86884</v>
      </c>
      <c r="C56" s="282" t="s">
        <v>92</v>
      </c>
      <c r="D56" s="222" t="s">
        <v>971</v>
      </c>
      <c r="E56" s="216" t="s">
        <v>88</v>
      </c>
      <c r="F56" s="216">
        <v>4</v>
      </c>
      <c r="G56" s="216">
        <v>8.68</v>
      </c>
      <c r="H56" s="216">
        <f t="shared" si="1"/>
        <v>10.347427999999999</v>
      </c>
      <c r="I56" s="299">
        <f t="shared" si="2"/>
        <v>41.389711999999996</v>
      </c>
      <c r="J56" s="249"/>
      <c r="K56" s="240"/>
      <c r="L56" s="241"/>
      <c r="M56" s="233"/>
      <c r="N56" s="242"/>
      <c r="O56" s="243"/>
    </row>
    <row r="57" spans="1:15" ht="12">
      <c r="A57" s="281" t="s">
        <v>512</v>
      </c>
      <c r="B57" s="295">
        <v>89359</v>
      </c>
      <c r="C57" s="282" t="s">
        <v>92</v>
      </c>
      <c r="D57" s="222" t="s">
        <v>852</v>
      </c>
      <c r="E57" s="216" t="s">
        <v>88</v>
      </c>
      <c r="F57" s="216">
        <v>20</v>
      </c>
      <c r="G57" s="216">
        <v>7.82</v>
      </c>
      <c r="H57" s="216">
        <f t="shared" si="1"/>
        <v>9.322222</v>
      </c>
      <c r="I57" s="299">
        <f t="shared" si="2"/>
        <v>186.44444</v>
      </c>
      <c r="J57" s="249"/>
      <c r="K57" s="240"/>
      <c r="L57" s="241"/>
      <c r="M57" s="233"/>
      <c r="N57" s="242"/>
      <c r="O57" s="243"/>
    </row>
    <row r="58" spans="1:15" ht="12">
      <c r="A58" s="281" t="s">
        <v>377</v>
      </c>
      <c r="B58" s="295">
        <v>89485</v>
      </c>
      <c r="C58" s="282" t="s">
        <v>92</v>
      </c>
      <c r="D58" s="222" t="s">
        <v>712</v>
      </c>
      <c r="E58" s="216" t="s">
        <v>88</v>
      </c>
      <c r="F58" s="216">
        <v>20</v>
      </c>
      <c r="G58" s="216">
        <v>5.82</v>
      </c>
      <c r="H58" s="216">
        <f t="shared" si="1"/>
        <v>6.938022</v>
      </c>
      <c r="I58" s="299">
        <f t="shared" si="2"/>
        <v>138.76044000000002</v>
      </c>
      <c r="J58" s="249"/>
      <c r="K58" s="240"/>
      <c r="L58" s="241"/>
      <c r="M58" s="233"/>
      <c r="N58" s="242"/>
      <c r="O58" s="243"/>
    </row>
    <row r="59" spans="1:15" ht="12">
      <c r="A59" s="281" t="s">
        <v>378</v>
      </c>
      <c r="B59" s="295">
        <v>89502</v>
      </c>
      <c r="C59" s="282" t="s">
        <v>92</v>
      </c>
      <c r="D59" s="222" t="s">
        <v>713</v>
      </c>
      <c r="E59" s="216" t="s">
        <v>88</v>
      </c>
      <c r="F59" s="216">
        <v>10</v>
      </c>
      <c r="G59" s="216">
        <v>18.23</v>
      </c>
      <c r="H59" s="216">
        <f t="shared" si="1"/>
        <v>21.731983</v>
      </c>
      <c r="I59" s="299">
        <f t="shared" si="2"/>
        <v>217.31983</v>
      </c>
      <c r="J59" s="249"/>
      <c r="K59" s="240"/>
      <c r="L59" s="241"/>
      <c r="M59" s="233"/>
      <c r="N59" s="242"/>
      <c r="O59" s="243"/>
    </row>
    <row r="60" spans="1:15" ht="12">
      <c r="A60" s="281" t="s">
        <v>379</v>
      </c>
      <c r="B60" s="295">
        <v>89358</v>
      </c>
      <c r="C60" s="282" t="s">
        <v>92</v>
      </c>
      <c r="D60" s="222" t="s">
        <v>715</v>
      </c>
      <c r="E60" s="216" t="s">
        <v>88</v>
      </c>
      <c r="F60" s="216">
        <v>45</v>
      </c>
      <c r="G60" s="216">
        <v>7.29</v>
      </c>
      <c r="H60" s="216">
        <f t="shared" si="1"/>
        <v>8.690408999999999</v>
      </c>
      <c r="I60" s="299">
        <f t="shared" si="2"/>
        <v>391.0684049999999</v>
      </c>
      <c r="J60" s="249"/>
      <c r="K60" s="240"/>
      <c r="L60" s="241"/>
      <c r="M60" s="233"/>
      <c r="N60" s="242"/>
      <c r="O60" s="243"/>
    </row>
    <row r="61" spans="1:15" ht="12">
      <c r="A61" s="281" t="s">
        <v>380</v>
      </c>
      <c r="B61" s="295">
        <v>89362</v>
      </c>
      <c r="C61" s="282" t="s">
        <v>92</v>
      </c>
      <c r="D61" s="222" t="s">
        <v>716</v>
      </c>
      <c r="E61" s="216" t="s">
        <v>88</v>
      </c>
      <c r="F61" s="216">
        <v>45</v>
      </c>
      <c r="G61" s="216">
        <v>8.73</v>
      </c>
      <c r="H61" s="216">
        <f t="shared" si="1"/>
        <v>10.407033</v>
      </c>
      <c r="I61" s="299">
        <f t="shared" si="2"/>
        <v>468.316485</v>
      </c>
      <c r="J61" s="249"/>
      <c r="K61" s="240"/>
      <c r="L61" s="241"/>
      <c r="M61" s="233"/>
      <c r="N61" s="242"/>
      <c r="O61" s="243"/>
    </row>
    <row r="62" spans="1:15" ht="12">
      <c r="A62" s="281" t="s">
        <v>381</v>
      </c>
      <c r="B62" s="295">
        <v>89501</v>
      </c>
      <c r="C62" s="282" t="s">
        <v>92</v>
      </c>
      <c r="D62" s="222" t="s">
        <v>717</v>
      </c>
      <c r="E62" s="216" t="s">
        <v>88</v>
      </c>
      <c r="F62" s="216">
        <v>20</v>
      </c>
      <c r="G62" s="216">
        <v>15.62</v>
      </c>
      <c r="H62" s="216">
        <f t="shared" si="1"/>
        <v>18.620601999999998</v>
      </c>
      <c r="I62" s="299">
        <f t="shared" si="2"/>
        <v>372.41203999999993</v>
      </c>
      <c r="J62" s="249"/>
      <c r="K62" s="240"/>
      <c r="L62" s="241"/>
      <c r="M62" s="233"/>
      <c r="N62" s="242"/>
      <c r="O62" s="243"/>
    </row>
    <row r="63" spans="1:15" ht="12">
      <c r="A63" s="281" t="s">
        <v>382</v>
      </c>
      <c r="B63" s="295">
        <v>94672</v>
      </c>
      <c r="C63" s="282" t="s">
        <v>92</v>
      </c>
      <c r="D63" s="222" t="s">
        <v>727</v>
      </c>
      <c r="E63" s="216" t="s">
        <v>88</v>
      </c>
      <c r="F63" s="216">
        <v>12</v>
      </c>
      <c r="G63" s="216">
        <v>11.66</v>
      </c>
      <c r="H63" s="216">
        <f t="shared" si="1"/>
        <v>13.899885999999999</v>
      </c>
      <c r="I63" s="299">
        <f t="shared" si="2"/>
        <v>166.798632</v>
      </c>
      <c r="J63" s="249"/>
      <c r="K63" s="240"/>
      <c r="L63" s="241"/>
      <c r="M63" s="233"/>
      <c r="N63" s="242"/>
      <c r="O63" s="243"/>
    </row>
    <row r="64" spans="1:15" ht="24">
      <c r="A64" s="281" t="s">
        <v>383</v>
      </c>
      <c r="B64" s="295">
        <v>89645</v>
      </c>
      <c r="C64" s="282" t="s">
        <v>92</v>
      </c>
      <c r="D64" s="222" t="s">
        <v>728</v>
      </c>
      <c r="E64" s="216" t="s">
        <v>88</v>
      </c>
      <c r="F64" s="216">
        <v>12</v>
      </c>
      <c r="G64" s="216">
        <v>23.64</v>
      </c>
      <c r="H64" s="216">
        <f t="shared" si="1"/>
        <v>28.181244</v>
      </c>
      <c r="I64" s="299">
        <f t="shared" si="2"/>
        <v>338.174928</v>
      </c>
      <c r="J64" s="249"/>
      <c r="K64" s="240"/>
      <c r="L64" s="241"/>
      <c r="M64" s="233"/>
      <c r="N64" s="242"/>
      <c r="O64" s="243"/>
    </row>
    <row r="65" spans="1:15" ht="24">
      <c r="A65" s="281" t="s">
        <v>384</v>
      </c>
      <c r="B65" s="295">
        <v>89367</v>
      </c>
      <c r="C65" s="282" t="s">
        <v>92</v>
      </c>
      <c r="D65" s="222" t="s">
        <v>1091</v>
      </c>
      <c r="E65" s="216" t="s">
        <v>88</v>
      </c>
      <c r="F65" s="216">
        <v>10</v>
      </c>
      <c r="G65" s="216">
        <v>12.49</v>
      </c>
      <c r="H65" s="216">
        <f t="shared" si="1"/>
        <v>14.889329</v>
      </c>
      <c r="I65" s="299">
        <f t="shared" si="2"/>
        <v>148.89329</v>
      </c>
      <c r="J65" s="249"/>
      <c r="K65" s="240"/>
      <c r="L65" s="241"/>
      <c r="M65" s="233"/>
      <c r="N65" s="242"/>
      <c r="O65" s="243"/>
    </row>
    <row r="66" spans="1:15" ht="12">
      <c r="A66" s="281" t="s">
        <v>385</v>
      </c>
      <c r="B66" s="295">
        <v>89424</v>
      </c>
      <c r="C66" s="282" t="s">
        <v>92</v>
      </c>
      <c r="D66" s="222" t="s">
        <v>700</v>
      </c>
      <c r="E66" s="216" t="s">
        <v>88</v>
      </c>
      <c r="F66" s="216">
        <v>6</v>
      </c>
      <c r="G66" s="216">
        <v>4.81</v>
      </c>
      <c r="H66" s="216">
        <f t="shared" si="1"/>
        <v>5.734000999999999</v>
      </c>
      <c r="I66" s="299">
        <f t="shared" si="2"/>
        <v>34.404005999999995</v>
      </c>
      <c r="J66" s="249"/>
      <c r="K66" s="240"/>
      <c r="L66" s="241"/>
      <c r="M66" s="233"/>
      <c r="N66" s="242"/>
      <c r="O66" s="243"/>
    </row>
    <row r="67" spans="1:15" ht="12">
      <c r="A67" s="281" t="s">
        <v>386</v>
      </c>
      <c r="B67" s="295">
        <v>89420</v>
      </c>
      <c r="C67" s="282" t="s">
        <v>92</v>
      </c>
      <c r="D67" s="222" t="s">
        <v>729</v>
      </c>
      <c r="E67" s="216" t="s">
        <v>88</v>
      </c>
      <c r="F67" s="216">
        <v>6</v>
      </c>
      <c r="G67" s="216">
        <v>10.63</v>
      </c>
      <c r="H67" s="216">
        <f t="shared" si="1"/>
        <v>12.672023000000001</v>
      </c>
      <c r="I67" s="299">
        <f t="shared" si="2"/>
        <v>76.032138</v>
      </c>
      <c r="J67" s="249"/>
      <c r="K67" s="240"/>
      <c r="L67" s="241"/>
      <c r="M67" s="233"/>
      <c r="N67" s="242"/>
      <c r="O67" s="243"/>
    </row>
    <row r="68" spans="1:15" ht="12">
      <c r="A68" s="281" t="s">
        <v>387</v>
      </c>
      <c r="B68" s="295">
        <v>89395</v>
      </c>
      <c r="C68" s="282" t="s">
        <v>92</v>
      </c>
      <c r="D68" s="222" t="s">
        <v>720</v>
      </c>
      <c r="E68" s="216" t="s">
        <v>88</v>
      </c>
      <c r="F68" s="216">
        <v>18</v>
      </c>
      <c r="G68" s="216">
        <v>12.24</v>
      </c>
      <c r="H68" s="216">
        <f t="shared" si="1"/>
        <v>14.591304</v>
      </c>
      <c r="I68" s="299">
        <f t="shared" si="2"/>
        <v>262.643472</v>
      </c>
      <c r="J68" s="249"/>
      <c r="K68" s="240"/>
      <c r="L68" s="241"/>
      <c r="M68" s="233"/>
      <c r="N68" s="242"/>
      <c r="O68" s="243"/>
    </row>
    <row r="69" spans="1:15" ht="12">
      <c r="A69" s="281" t="s">
        <v>388</v>
      </c>
      <c r="B69" s="300">
        <v>89625</v>
      </c>
      <c r="C69" s="288" t="s">
        <v>92</v>
      </c>
      <c r="D69" s="223" t="s">
        <v>721</v>
      </c>
      <c r="E69" s="216" t="s">
        <v>88</v>
      </c>
      <c r="F69" s="216">
        <v>8</v>
      </c>
      <c r="G69" s="216">
        <v>25.09</v>
      </c>
      <c r="H69" s="216">
        <f t="shared" si="1"/>
        <v>29.909789</v>
      </c>
      <c r="I69" s="299">
        <f t="shared" si="2"/>
        <v>239.278312</v>
      </c>
      <c r="J69" s="249"/>
      <c r="K69" s="240"/>
      <c r="L69" s="241"/>
      <c r="M69" s="233"/>
      <c r="N69" s="242"/>
      <c r="O69" s="243"/>
    </row>
    <row r="70" spans="1:15" ht="12">
      <c r="A70" s="281" t="s">
        <v>389</v>
      </c>
      <c r="B70" s="295">
        <v>89627</v>
      </c>
      <c r="C70" s="282" t="s">
        <v>92</v>
      </c>
      <c r="D70" s="222" t="s">
        <v>724</v>
      </c>
      <c r="E70" s="216" t="s">
        <v>88</v>
      </c>
      <c r="F70" s="216">
        <v>5</v>
      </c>
      <c r="G70" s="216">
        <v>23.37</v>
      </c>
      <c r="H70" s="216">
        <f t="shared" si="1"/>
        <v>27.859377</v>
      </c>
      <c r="I70" s="299">
        <f t="shared" si="2"/>
        <v>139.296885</v>
      </c>
      <c r="J70" s="249"/>
      <c r="K70" s="240"/>
      <c r="L70" s="241"/>
      <c r="M70" s="233"/>
      <c r="N70" s="242"/>
      <c r="O70" s="243"/>
    </row>
    <row r="71" spans="1:15" ht="24">
      <c r="A71" s="281" t="s">
        <v>390</v>
      </c>
      <c r="B71" s="295">
        <v>89396</v>
      </c>
      <c r="C71" s="282" t="s">
        <v>92</v>
      </c>
      <c r="D71" s="222" t="s">
        <v>730</v>
      </c>
      <c r="E71" s="216" t="s">
        <v>88</v>
      </c>
      <c r="F71" s="216">
        <v>5</v>
      </c>
      <c r="G71" s="216">
        <v>23.39</v>
      </c>
      <c r="H71" s="216">
        <f t="shared" si="1"/>
        <v>27.883219</v>
      </c>
      <c r="I71" s="299">
        <f t="shared" si="2"/>
        <v>139.416095</v>
      </c>
      <c r="J71" s="249"/>
      <c r="K71" s="240"/>
      <c r="L71" s="241"/>
      <c r="M71" s="233"/>
      <c r="N71" s="242"/>
      <c r="O71" s="243"/>
    </row>
    <row r="72" spans="1:15" ht="12">
      <c r="A72" s="281" t="s">
        <v>391</v>
      </c>
      <c r="B72" s="295">
        <v>89439</v>
      </c>
      <c r="C72" s="282" t="s">
        <v>92</v>
      </c>
      <c r="D72" s="222" t="s">
        <v>975</v>
      </c>
      <c r="E72" s="216" t="s">
        <v>88</v>
      </c>
      <c r="F72" s="216">
        <v>5</v>
      </c>
      <c r="G72" s="216">
        <v>10.12</v>
      </c>
      <c r="H72" s="216">
        <f t="shared" si="1"/>
        <v>12.064051999999998</v>
      </c>
      <c r="I72" s="299">
        <f t="shared" si="2"/>
        <v>60.32025999999999</v>
      </c>
      <c r="J72" s="249"/>
      <c r="K72" s="240"/>
      <c r="L72" s="241"/>
      <c r="M72" s="233"/>
      <c r="N72" s="242"/>
      <c r="O72" s="243"/>
    </row>
    <row r="73" spans="1:15" ht="12">
      <c r="A73" s="281" t="s">
        <v>392</v>
      </c>
      <c r="B73" s="295">
        <v>90374</v>
      </c>
      <c r="C73" s="282" t="s">
        <v>92</v>
      </c>
      <c r="D73" s="222" t="s">
        <v>976</v>
      </c>
      <c r="E73" s="216" t="s">
        <v>88</v>
      </c>
      <c r="F73" s="216">
        <v>5</v>
      </c>
      <c r="G73" s="216">
        <v>12.16</v>
      </c>
      <c r="H73" s="216">
        <f t="shared" si="1"/>
        <v>14.495935999999999</v>
      </c>
      <c r="I73" s="299">
        <f t="shared" si="2"/>
        <v>72.47967999999999</v>
      </c>
      <c r="J73" s="249"/>
      <c r="K73" s="240"/>
      <c r="L73" s="241"/>
      <c r="M73" s="233"/>
      <c r="N73" s="242"/>
      <c r="O73" s="243"/>
    </row>
    <row r="74" spans="1:15" ht="12">
      <c r="A74" s="281" t="s">
        <v>393</v>
      </c>
      <c r="B74" s="295">
        <v>89711</v>
      </c>
      <c r="C74" s="282" t="s">
        <v>92</v>
      </c>
      <c r="D74" s="222" t="s">
        <v>977</v>
      </c>
      <c r="E74" s="216" t="s">
        <v>88</v>
      </c>
      <c r="F74" s="216">
        <v>4</v>
      </c>
      <c r="G74" s="216">
        <v>20.53</v>
      </c>
      <c r="H74" s="216">
        <f t="shared" si="1"/>
        <v>24.473813</v>
      </c>
      <c r="I74" s="299">
        <f t="shared" si="2"/>
        <v>97.895252</v>
      </c>
      <c r="J74" s="249"/>
      <c r="K74" s="240"/>
      <c r="L74" s="241"/>
      <c r="M74" s="233"/>
      <c r="N74" s="242"/>
      <c r="O74" s="243"/>
    </row>
    <row r="75" spans="1:15" ht="24">
      <c r="A75" s="281" t="s">
        <v>629</v>
      </c>
      <c r="B75" s="295" t="s">
        <v>1068</v>
      </c>
      <c r="C75" s="282" t="s">
        <v>1065</v>
      </c>
      <c r="D75" s="222" t="s">
        <v>978</v>
      </c>
      <c r="E75" s="216" t="s">
        <v>88</v>
      </c>
      <c r="F75" s="216">
        <v>4</v>
      </c>
      <c r="G75" s="216">
        <v>45.8</v>
      </c>
      <c r="H75" s="216">
        <f t="shared" si="1"/>
        <v>54.59817999999999</v>
      </c>
      <c r="I75" s="299">
        <f t="shared" si="2"/>
        <v>218.39271999999997</v>
      </c>
      <c r="J75" s="249"/>
      <c r="K75" s="240"/>
      <c r="L75" s="241"/>
      <c r="M75" s="233"/>
      <c r="N75" s="242"/>
      <c r="O75" s="243"/>
    </row>
    <row r="76" spans="1:15" ht="12">
      <c r="A76" s="224"/>
      <c r="B76" s="221"/>
      <c r="C76" s="221"/>
      <c r="D76" s="222"/>
      <c r="E76" s="216"/>
      <c r="F76" s="220"/>
      <c r="G76" s="220"/>
      <c r="H76" s="286" t="s">
        <v>1066</v>
      </c>
      <c r="I76" s="287">
        <f>I66+I67+I68+I69+I70+I71+I72+I73+I74+I75+I65+I64+I63+I62+I61+I60+I59+I58+I57+I56+I55+I54+I53+I52+I51+I50+I49+I48</f>
        <v>8576.432319</v>
      </c>
      <c r="J76" s="249"/>
      <c r="K76" s="240"/>
      <c r="L76" s="241"/>
      <c r="M76" s="233"/>
      <c r="N76" s="242"/>
      <c r="O76" s="243"/>
    </row>
    <row r="77" spans="1:15" ht="12">
      <c r="A77" s="224"/>
      <c r="B77" s="221"/>
      <c r="C77" s="221"/>
      <c r="D77" s="222"/>
      <c r="E77" s="216"/>
      <c r="F77" s="220"/>
      <c r="G77" s="220"/>
      <c r="H77" s="220"/>
      <c r="I77" s="225"/>
      <c r="J77" s="249"/>
      <c r="K77" s="240"/>
      <c r="L77" s="241"/>
      <c r="M77" s="233"/>
      <c r="N77" s="242"/>
      <c r="O77" s="243"/>
    </row>
    <row r="78" spans="1:15" s="248" customFormat="1" ht="12">
      <c r="A78" s="226">
        <v>7</v>
      </c>
      <c r="B78" s="227"/>
      <c r="C78" s="227"/>
      <c r="D78" s="411" t="s">
        <v>244</v>
      </c>
      <c r="E78" s="412"/>
      <c r="F78" s="412"/>
      <c r="G78" s="412"/>
      <c r="H78" s="412"/>
      <c r="I78" s="413"/>
      <c r="J78" s="244"/>
      <c r="K78" s="245"/>
      <c r="L78" s="246"/>
      <c r="M78" s="245"/>
      <c r="N78" s="247"/>
      <c r="O78" s="247"/>
    </row>
    <row r="79" spans="1:15" ht="36">
      <c r="A79" s="281">
        <v>7.1</v>
      </c>
      <c r="B79" s="295">
        <v>87879</v>
      </c>
      <c r="C79" s="282" t="s">
        <v>92</v>
      </c>
      <c r="D79" s="222" t="s">
        <v>1094</v>
      </c>
      <c r="E79" s="216" t="s">
        <v>93</v>
      </c>
      <c r="F79" s="220">
        <v>809.11</v>
      </c>
      <c r="G79" s="283">
        <v>3.75</v>
      </c>
      <c r="H79" s="283">
        <f>G79*(1+$H$6)</f>
        <v>4.470375</v>
      </c>
      <c r="I79" s="284">
        <f>F79*H79</f>
        <v>3617.02511625</v>
      </c>
      <c r="J79" s="249"/>
      <c r="K79" s="240"/>
      <c r="L79" s="241"/>
      <c r="M79" s="233"/>
      <c r="N79" s="242"/>
      <c r="O79" s="243"/>
    </row>
    <row r="80" spans="1:15" ht="36">
      <c r="A80" s="281">
        <v>7.2</v>
      </c>
      <c r="B80" s="295">
        <v>87530</v>
      </c>
      <c r="C80" s="282" t="s">
        <v>92</v>
      </c>
      <c r="D80" s="222" t="s">
        <v>1092</v>
      </c>
      <c r="E80" s="216" t="s">
        <v>93</v>
      </c>
      <c r="F80" s="220">
        <v>773.11</v>
      </c>
      <c r="G80" s="283">
        <v>24.91</v>
      </c>
      <c r="H80" s="283">
        <f>G80*(1+$H$6)</f>
        <v>29.695210999999997</v>
      </c>
      <c r="I80" s="284">
        <f>F80*H80</f>
        <v>22957.664576209998</v>
      </c>
      <c r="J80" s="249"/>
      <c r="K80" s="240"/>
      <c r="L80" s="241"/>
      <c r="M80" s="233"/>
      <c r="N80" s="242"/>
      <c r="O80" s="243"/>
    </row>
    <row r="81" spans="1:15" ht="48">
      <c r="A81" s="281">
        <v>7.3</v>
      </c>
      <c r="B81" s="295">
        <v>87531</v>
      </c>
      <c r="C81" s="282" t="s">
        <v>92</v>
      </c>
      <c r="D81" s="222" t="s">
        <v>1093</v>
      </c>
      <c r="E81" s="216" t="s">
        <v>93</v>
      </c>
      <c r="F81" s="220">
        <v>72</v>
      </c>
      <c r="G81" s="283">
        <v>47.62</v>
      </c>
      <c r="H81" s="283">
        <f>G81*(1+$H$6)</f>
        <v>56.767801999999996</v>
      </c>
      <c r="I81" s="284">
        <f>F81*H81</f>
        <v>4087.281744</v>
      </c>
      <c r="J81" s="249"/>
      <c r="K81" s="240"/>
      <c r="L81" s="241"/>
      <c r="M81" s="233"/>
      <c r="N81" s="242"/>
      <c r="O81" s="243"/>
    </row>
    <row r="82" spans="1:15" ht="36">
      <c r="A82" s="281">
        <v>7.4</v>
      </c>
      <c r="B82" s="295">
        <v>87257</v>
      </c>
      <c r="C82" s="282" t="s">
        <v>92</v>
      </c>
      <c r="D82" s="222" t="s">
        <v>1095</v>
      </c>
      <c r="E82" s="216" t="s">
        <v>93</v>
      </c>
      <c r="F82" s="220">
        <v>75</v>
      </c>
      <c r="G82" s="283">
        <v>91.21</v>
      </c>
      <c r="H82" s="283">
        <f>G82*(1+$H$6)</f>
        <v>108.73144099999999</v>
      </c>
      <c r="I82" s="284">
        <f>F82*H82</f>
        <v>8154.858074999999</v>
      </c>
      <c r="J82" s="249"/>
      <c r="K82" s="240"/>
      <c r="L82" s="241"/>
      <c r="M82" s="233"/>
      <c r="N82" s="242"/>
      <c r="O82" s="243"/>
    </row>
    <row r="83" spans="1:16" ht="12">
      <c r="A83" s="224"/>
      <c r="B83" s="221"/>
      <c r="C83" s="221"/>
      <c r="D83" s="222"/>
      <c r="E83" s="216"/>
      <c r="F83" s="220"/>
      <c r="G83" s="220"/>
      <c r="H83" s="286" t="s">
        <v>1066</v>
      </c>
      <c r="I83" s="287">
        <f>SUM(I79:I82)</f>
        <v>38816.82951146</v>
      </c>
      <c r="J83" s="249"/>
      <c r="K83" s="240"/>
      <c r="L83" s="241"/>
      <c r="M83" s="233"/>
      <c r="N83" s="242"/>
      <c r="O83" s="243"/>
      <c r="P83" s="229">
        <v>5</v>
      </c>
    </row>
    <row r="84" spans="1:15" ht="12">
      <c r="A84" s="224"/>
      <c r="B84" s="221"/>
      <c r="C84" s="221"/>
      <c r="D84" s="222"/>
      <c r="E84" s="216"/>
      <c r="F84" s="220"/>
      <c r="G84" s="220"/>
      <c r="H84" s="220"/>
      <c r="I84" s="225"/>
      <c r="J84" s="249"/>
      <c r="K84" s="240"/>
      <c r="L84" s="241"/>
      <c r="M84" s="233"/>
      <c r="N84" s="242"/>
      <c r="O84" s="243"/>
    </row>
    <row r="85" spans="1:15" s="248" customFormat="1" ht="12">
      <c r="A85" s="226">
        <v>8</v>
      </c>
      <c r="B85" s="227"/>
      <c r="C85" s="227"/>
      <c r="D85" s="411" t="s">
        <v>841</v>
      </c>
      <c r="E85" s="412"/>
      <c r="F85" s="412"/>
      <c r="G85" s="412"/>
      <c r="H85" s="412"/>
      <c r="I85" s="413"/>
      <c r="J85" s="244"/>
      <c r="K85" s="245"/>
      <c r="L85" s="246"/>
      <c r="M85" s="245"/>
      <c r="N85" s="247"/>
      <c r="O85" s="247"/>
    </row>
    <row r="86" spans="1:15" ht="12">
      <c r="A86" s="281">
        <v>8.1</v>
      </c>
      <c r="B86" s="295">
        <v>87622</v>
      </c>
      <c r="C86" s="282" t="s">
        <v>92</v>
      </c>
      <c r="D86" s="222" t="s">
        <v>611</v>
      </c>
      <c r="E86" s="216" t="s">
        <v>93</v>
      </c>
      <c r="F86" s="220">
        <v>229.5</v>
      </c>
      <c r="G86" s="283">
        <v>29.69</v>
      </c>
      <c r="H86" s="283">
        <f>G86*(1+$H$6)</f>
        <v>35.393449</v>
      </c>
      <c r="I86" s="284">
        <f>F86*H86</f>
        <v>8122.796545499999</v>
      </c>
      <c r="J86" s="249"/>
      <c r="K86" s="240"/>
      <c r="L86" s="241"/>
      <c r="M86" s="233"/>
      <c r="N86" s="242"/>
      <c r="O86" s="243"/>
    </row>
    <row r="87" spans="1:15" ht="12">
      <c r="A87" s="281">
        <v>8.2</v>
      </c>
      <c r="B87" s="295">
        <v>87263</v>
      </c>
      <c r="C87" s="282" t="s">
        <v>92</v>
      </c>
      <c r="D87" s="222" t="s">
        <v>1096</v>
      </c>
      <c r="E87" s="216" t="s">
        <v>93</v>
      </c>
      <c r="F87" s="220">
        <v>649.45</v>
      </c>
      <c r="G87" s="283">
        <v>148.89</v>
      </c>
      <c r="H87" s="283">
        <f>G87*(1+$H$6)</f>
        <v>177.49176899999998</v>
      </c>
      <c r="I87" s="284">
        <f>F87*H87</f>
        <v>115272.02937705</v>
      </c>
      <c r="J87" s="249"/>
      <c r="K87" s="240"/>
      <c r="L87" s="241"/>
      <c r="M87" s="233"/>
      <c r="N87" s="242"/>
      <c r="O87" s="243"/>
    </row>
    <row r="88" spans="1:15" ht="24">
      <c r="A88" s="281">
        <v>8.3</v>
      </c>
      <c r="B88" s="295">
        <v>87263</v>
      </c>
      <c r="C88" s="282" t="s">
        <v>92</v>
      </c>
      <c r="D88" s="222" t="s">
        <v>1143</v>
      </c>
      <c r="E88" s="216" t="s">
        <v>93</v>
      </c>
      <c r="F88" s="220">
        <v>51.97</v>
      </c>
      <c r="G88" s="283">
        <v>86.16</v>
      </c>
      <c r="H88" s="283">
        <f>G88*(1+$H$6)</f>
        <v>102.71133599999999</v>
      </c>
      <c r="I88" s="284">
        <f>F88*H88</f>
        <v>5337.9081319199995</v>
      </c>
      <c r="J88" s="249"/>
      <c r="K88" s="240"/>
      <c r="L88" s="241"/>
      <c r="M88" s="233"/>
      <c r="N88" s="242"/>
      <c r="O88" s="243"/>
    </row>
    <row r="89" spans="1:16" ht="12">
      <c r="A89" s="224"/>
      <c r="B89" s="222"/>
      <c r="C89" s="222"/>
      <c r="D89" s="222"/>
      <c r="E89" s="216"/>
      <c r="F89" s="220"/>
      <c r="G89" s="220"/>
      <c r="H89" s="286" t="s">
        <v>1066</v>
      </c>
      <c r="I89" s="287">
        <f>SUM(I86:I88)</f>
        <v>128732.73405447</v>
      </c>
      <c r="J89" s="249"/>
      <c r="K89" s="240"/>
      <c r="L89" s="241"/>
      <c r="M89" s="233"/>
      <c r="N89" s="242"/>
      <c r="O89" s="243"/>
      <c r="P89" s="229">
        <v>6</v>
      </c>
    </row>
    <row r="90" spans="1:15" ht="12">
      <c r="A90" s="224"/>
      <c r="B90" s="223"/>
      <c r="C90" s="223"/>
      <c r="D90" s="223"/>
      <c r="E90" s="310"/>
      <c r="F90" s="311"/>
      <c r="G90" s="311"/>
      <c r="H90" s="312"/>
      <c r="I90" s="313"/>
      <c r="J90" s="249"/>
      <c r="K90" s="240"/>
      <c r="L90" s="241"/>
      <c r="M90" s="233"/>
      <c r="N90" s="242"/>
      <c r="O90" s="243"/>
    </row>
    <row r="91" spans="1:15" ht="12">
      <c r="A91" s="226">
        <v>9</v>
      </c>
      <c r="B91" s="227"/>
      <c r="C91" s="227"/>
      <c r="D91" s="411" t="s">
        <v>1167</v>
      </c>
      <c r="E91" s="412"/>
      <c r="F91" s="412"/>
      <c r="G91" s="412"/>
      <c r="H91" s="412"/>
      <c r="I91" s="413"/>
      <c r="J91" s="249"/>
      <c r="K91" s="240"/>
      <c r="L91" s="241"/>
      <c r="M91" s="233"/>
      <c r="N91" s="242"/>
      <c r="O91" s="243"/>
    </row>
    <row r="92" spans="1:15" ht="12">
      <c r="A92" s="224">
        <v>9.1</v>
      </c>
      <c r="B92" s="295">
        <v>96109</v>
      </c>
      <c r="C92" s="282" t="s">
        <v>92</v>
      </c>
      <c r="D92" s="222" t="s">
        <v>1168</v>
      </c>
      <c r="E92" s="216" t="s">
        <v>93</v>
      </c>
      <c r="F92" s="220">
        <v>282.9</v>
      </c>
      <c r="G92" s="220">
        <v>41.29</v>
      </c>
      <c r="H92" s="312">
        <f>G92*(1+H6)</f>
        <v>49.22180899999999</v>
      </c>
      <c r="I92" s="313">
        <f>F92*H92</f>
        <v>13924.849766099996</v>
      </c>
      <c r="J92" s="249"/>
      <c r="K92" s="240"/>
      <c r="L92" s="241"/>
      <c r="M92" s="233"/>
      <c r="N92" s="242"/>
      <c r="O92" s="243"/>
    </row>
    <row r="93" spans="1:15" ht="24">
      <c r="A93" s="224">
        <v>9.2</v>
      </c>
      <c r="B93" s="295">
        <v>96113</v>
      </c>
      <c r="C93" s="282" t="s">
        <v>92</v>
      </c>
      <c r="D93" s="222" t="s">
        <v>1169</v>
      </c>
      <c r="E93" s="216" t="s">
        <v>93</v>
      </c>
      <c r="F93" s="220">
        <v>5.2</v>
      </c>
      <c r="G93" s="220">
        <v>36.03</v>
      </c>
      <c r="H93" s="312">
        <f>G93*(1+H6)</f>
        <v>42.951363</v>
      </c>
      <c r="I93" s="313">
        <f>F93*H93</f>
        <v>223.3470876</v>
      </c>
      <c r="J93" s="249"/>
      <c r="K93" s="240"/>
      <c r="L93" s="241"/>
      <c r="M93" s="233"/>
      <c r="N93" s="242"/>
      <c r="O93" s="243"/>
    </row>
    <row r="94" spans="1:15" ht="12">
      <c r="A94" s="224"/>
      <c r="B94" s="295"/>
      <c r="C94" s="282"/>
      <c r="D94" s="222"/>
      <c r="E94" s="216"/>
      <c r="F94" s="220"/>
      <c r="G94" s="220"/>
      <c r="H94" s="286" t="s">
        <v>1066</v>
      </c>
      <c r="I94" s="287">
        <f>SUM(I91:I93)</f>
        <v>14148.196853699996</v>
      </c>
      <c r="J94" s="249"/>
      <c r="K94" s="240"/>
      <c r="L94" s="241"/>
      <c r="M94" s="233"/>
      <c r="N94" s="242"/>
      <c r="O94" s="243"/>
    </row>
    <row r="95" spans="1:15" ht="12">
      <c r="A95" s="224"/>
      <c r="B95" s="221"/>
      <c r="C95" s="221"/>
      <c r="D95" s="222"/>
      <c r="E95" s="216"/>
      <c r="F95" s="220"/>
      <c r="G95" s="220"/>
      <c r="H95" s="220"/>
      <c r="I95" s="225"/>
      <c r="J95" s="249"/>
      <c r="K95" s="240"/>
      <c r="L95" s="241"/>
      <c r="M95" s="233"/>
      <c r="N95" s="242"/>
      <c r="O95" s="243"/>
    </row>
    <row r="96" spans="1:15" s="248" customFormat="1" ht="12">
      <c r="A96" s="226">
        <v>10</v>
      </c>
      <c r="B96" s="227"/>
      <c r="C96" s="227"/>
      <c r="D96" s="411" t="s">
        <v>5</v>
      </c>
      <c r="E96" s="412"/>
      <c r="F96" s="412"/>
      <c r="G96" s="412"/>
      <c r="H96" s="412"/>
      <c r="I96" s="413"/>
      <c r="J96" s="244"/>
      <c r="K96" s="245"/>
      <c r="L96" s="246"/>
      <c r="M96" s="245"/>
      <c r="N96" s="247"/>
      <c r="O96" s="247"/>
    </row>
    <row r="97" spans="1:15" ht="12">
      <c r="A97" s="281">
        <v>10.1</v>
      </c>
      <c r="B97" s="295">
        <v>88485</v>
      </c>
      <c r="C97" s="282" t="s">
        <v>92</v>
      </c>
      <c r="D97" s="222" t="s">
        <v>1097</v>
      </c>
      <c r="E97" s="216" t="s">
        <v>93</v>
      </c>
      <c r="F97" s="220">
        <f>F99</f>
        <v>2135.89</v>
      </c>
      <c r="G97" s="283">
        <v>2.82</v>
      </c>
      <c r="H97" s="283">
        <f aca="true" t="shared" si="3" ref="H97:H105">G97*(1+$H$6)</f>
        <v>3.3617219999999994</v>
      </c>
      <c r="I97" s="284">
        <f aca="true" t="shared" si="4" ref="I97:I105">F97*H97</f>
        <v>7180.268402579998</v>
      </c>
      <c r="J97" s="249"/>
      <c r="K97" s="240"/>
      <c r="L97" s="241"/>
      <c r="M97" s="233"/>
      <c r="N97" s="242"/>
      <c r="O97" s="243"/>
    </row>
    <row r="98" spans="1:15" ht="24">
      <c r="A98" s="281">
        <v>10.2</v>
      </c>
      <c r="B98" s="295">
        <v>88488</v>
      </c>
      <c r="C98" s="282" t="s">
        <v>92</v>
      </c>
      <c r="D98" s="222" t="s">
        <v>1098</v>
      </c>
      <c r="E98" s="216" t="s">
        <v>93</v>
      </c>
      <c r="F98" s="220">
        <v>621.45</v>
      </c>
      <c r="G98" s="283">
        <v>14.69</v>
      </c>
      <c r="H98" s="283">
        <f t="shared" si="3"/>
        <v>17.511948999999998</v>
      </c>
      <c r="I98" s="284">
        <f t="shared" si="4"/>
        <v>10882.800706049999</v>
      </c>
      <c r="J98" s="249"/>
      <c r="K98" s="240"/>
      <c r="L98" s="241"/>
      <c r="M98" s="233"/>
      <c r="N98" s="242"/>
      <c r="O98" s="243"/>
    </row>
    <row r="99" spans="1:15" ht="24">
      <c r="A99" s="281">
        <v>10.3</v>
      </c>
      <c r="B99" s="295">
        <v>88489</v>
      </c>
      <c r="C99" s="282" t="s">
        <v>92</v>
      </c>
      <c r="D99" s="222" t="s">
        <v>1099</v>
      </c>
      <c r="E99" s="216" t="s">
        <v>93</v>
      </c>
      <c r="F99" s="220">
        <v>2135.89</v>
      </c>
      <c r="G99" s="283">
        <v>12.84</v>
      </c>
      <c r="H99" s="283">
        <f t="shared" si="3"/>
        <v>15.306564</v>
      </c>
      <c r="I99" s="284">
        <f t="shared" si="4"/>
        <v>32693.136981959997</v>
      </c>
      <c r="J99" s="249"/>
      <c r="K99" s="240"/>
      <c r="L99" s="241"/>
      <c r="M99" s="233"/>
      <c r="N99" s="242"/>
      <c r="O99" s="243"/>
    </row>
    <row r="100" spans="1:15" ht="36">
      <c r="A100" s="281">
        <v>10.4</v>
      </c>
      <c r="B100" s="295">
        <v>100759</v>
      </c>
      <c r="C100" s="282" t="s">
        <v>92</v>
      </c>
      <c r="D100" s="222" t="s">
        <v>1100</v>
      </c>
      <c r="E100" s="216" t="s">
        <v>93</v>
      </c>
      <c r="F100" s="220">
        <v>42.26</v>
      </c>
      <c r="G100" s="283">
        <v>44.74</v>
      </c>
      <c r="H100" s="283">
        <f t="shared" si="3"/>
        <v>53.334554</v>
      </c>
      <c r="I100" s="284">
        <f t="shared" si="4"/>
        <v>2253.91825204</v>
      </c>
      <c r="J100" s="249"/>
      <c r="K100" s="240"/>
      <c r="L100" s="241"/>
      <c r="M100" s="233"/>
      <c r="N100" s="242"/>
      <c r="O100" s="243"/>
    </row>
    <row r="101" spans="1:15" ht="24">
      <c r="A101" s="281">
        <v>10.5</v>
      </c>
      <c r="B101" s="295" t="s">
        <v>1197</v>
      </c>
      <c r="C101" s="282" t="s">
        <v>1194</v>
      </c>
      <c r="D101" s="222" t="s">
        <v>1121</v>
      </c>
      <c r="E101" s="216" t="s">
        <v>93</v>
      </c>
      <c r="F101" s="220">
        <v>270</v>
      </c>
      <c r="G101" s="283">
        <v>14.8</v>
      </c>
      <c r="H101" s="283">
        <f t="shared" si="3"/>
        <v>17.64308</v>
      </c>
      <c r="I101" s="284">
        <f t="shared" si="4"/>
        <v>4763.631600000001</v>
      </c>
      <c r="J101" s="249"/>
      <c r="K101" s="240"/>
      <c r="L101" s="241"/>
      <c r="M101" s="233"/>
      <c r="N101" s="242"/>
      <c r="O101" s="243"/>
    </row>
    <row r="102" spans="1:15" ht="12">
      <c r="A102" s="281">
        <v>10.6</v>
      </c>
      <c r="B102" s="295" t="s">
        <v>1198</v>
      </c>
      <c r="C102" s="282" t="s">
        <v>1194</v>
      </c>
      <c r="D102" s="222" t="s">
        <v>1102</v>
      </c>
      <c r="E102" s="216" t="s">
        <v>93</v>
      </c>
      <c r="F102" s="220">
        <v>270</v>
      </c>
      <c r="G102" s="283">
        <v>15.74</v>
      </c>
      <c r="H102" s="283">
        <f t="shared" si="3"/>
        <v>18.763654</v>
      </c>
      <c r="I102" s="284">
        <f>F102*H102</f>
        <v>5066.18658</v>
      </c>
      <c r="J102" s="249"/>
      <c r="K102" s="240"/>
      <c r="L102" s="241"/>
      <c r="M102" s="233"/>
      <c r="N102" s="242"/>
      <c r="O102" s="243"/>
    </row>
    <row r="103" spans="1:15" ht="12">
      <c r="A103" s="281">
        <v>10.7</v>
      </c>
      <c r="B103" s="295" t="s">
        <v>1199</v>
      </c>
      <c r="C103" s="282" t="s">
        <v>1194</v>
      </c>
      <c r="D103" s="222" t="s">
        <v>1122</v>
      </c>
      <c r="E103" s="216" t="s">
        <v>93</v>
      </c>
      <c r="F103" s="220">
        <v>270</v>
      </c>
      <c r="G103" s="283">
        <v>85.18</v>
      </c>
      <c r="H103" s="283">
        <f t="shared" si="3"/>
        <v>101.54307800000001</v>
      </c>
      <c r="I103" s="284">
        <f>F103*H103</f>
        <v>27416.631060000003</v>
      </c>
      <c r="J103" s="249"/>
      <c r="K103" s="240"/>
      <c r="L103" s="241"/>
      <c r="M103" s="233"/>
      <c r="N103" s="242"/>
      <c r="O103" s="243"/>
    </row>
    <row r="104" spans="1:15" ht="12">
      <c r="A104" s="281">
        <v>10.8</v>
      </c>
      <c r="B104" s="295" t="s">
        <v>1200</v>
      </c>
      <c r="C104" s="282" t="s">
        <v>1194</v>
      </c>
      <c r="D104" s="222" t="s">
        <v>1182</v>
      </c>
      <c r="E104" s="216" t="s">
        <v>93</v>
      </c>
      <c r="F104" s="220">
        <v>270</v>
      </c>
      <c r="G104" s="283">
        <v>8.22</v>
      </c>
      <c r="H104" s="283">
        <f t="shared" si="3"/>
        <v>9.799062000000001</v>
      </c>
      <c r="I104" s="284">
        <f>F104*H104</f>
        <v>2645.7467400000005</v>
      </c>
      <c r="J104" s="249"/>
      <c r="K104" s="240"/>
      <c r="L104" s="241"/>
      <c r="M104" s="233"/>
      <c r="N104" s="242"/>
      <c r="O104" s="243"/>
    </row>
    <row r="105" spans="1:15" ht="12">
      <c r="A105" s="281">
        <v>10.9</v>
      </c>
      <c r="B105" s="295">
        <v>88485</v>
      </c>
      <c r="C105" s="282" t="s">
        <v>92</v>
      </c>
      <c r="D105" s="222" t="s">
        <v>1101</v>
      </c>
      <c r="E105" s="216" t="s">
        <v>93</v>
      </c>
      <c r="F105" s="220">
        <v>67.58</v>
      </c>
      <c r="G105" s="283">
        <v>14.69</v>
      </c>
      <c r="H105" s="283">
        <f t="shared" si="3"/>
        <v>17.511948999999998</v>
      </c>
      <c r="I105" s="284">
        <f t="shared" si="4"/>
        <v>1183.4575134199997</v>
      </c>
      <c r="J105" s="249"/>
      <c r="K105" s="240"/>
      <c r="L105" s="241"/>
      <c r="M105" s="233"/>
      <c r="N105" s="242"/>
      <c r="O105" s="243"/>
    </row>
    <row r="106" spans="1:15" ht="12">
      <c r="A106" s="224"/>
      <c r="B106" s="221"/>
      <c r="C106" s="221"/>
      <c r="D106" s="222"/>
      <c r="E106" s="216"/>
      <c r="F106" s="220"/>
      <c r="G106" s="220"/>
      <c r="H106" s="286" t="s">
        <v>1066</v>
      </c>
      <c r="I106" s="287">
        <f>SUM(I97:I105)</f>
        <v>94085.77783605</v>
      </c>
      <c r="J106" s="249"/>
      <c r="K106" s="240"/>
      <c r="L106" s="241"/>
      <c r="M106" s="233"/>
      <c r="N106" s="242"/>
      <c r="O106" s="243"/>
    </row>
    <row r="107" spans="1:15" ht="12">
      <c r="A107" s="224"/>
      <c r="B107" s="221"/>
      <c r="C107" s="221"/>
      <c r="D107" s="222"/>
      <c r="E107" s="216"/>
      <c r="F107" s="220"/>
      <c r="G107" s="220"/>
      <c r="H107" s="220"/>
      <c r="I107" s="225"/>
      <c r="J107" s="249"/>
      <c r="K107" s="240"/>
      <c r="L107" s="241"/>
      <c r="M107" s="233"/>
      <c r="N107" s="242"/>
      <c r="O107" s="243"/>
    </row>
    <row r="108" spans="1:15" s="248" customFormat="1" ht="12">
      <c r="A108" s="226">
        <v>11</v>
      </c>
      <c r="B108" s="227"/>
      <c r="C108" s="227"/>
      <c r="D108" s="411" t="s">
        <v>1103</v>
      </c>
      <c r="E108" s="412"/>
      <c r="F108" s="412"/>
      <c r="G108" s="412"/>
      <c r="H108" s="412"/>
      <c r="I108" s="413"/>
      <c r="J108" s="244"/>
      <c r="K108" s="245"/>
      <c r="L108" s="246"/>
      <c r="M108" s="245"/>
      <c r="N108" s="247"/>
      <c r="O108" s="247"/>
    </row>
    <row r="109" spans="1:15" ht="24">
      <c r="A109" s="281">
        <v>11.1</v>
      </c>
      <c r="B109" s="295" t="s">
        <v>1200</v>
      </c>
      <c r="C109" s="282" t="s">
        <v>1195</v>
      </c>
      <c r="D109" s="301" t="s">
        <v>1104</v>
      </c>
      <c r="E109" s="216" t="s">
        <v>88</v>
      </c>
      <c r="F109" s="302">
        <v>1</v>
      </c>
      <c r="G109" s="303">
        <v>2430</v>
      </c>
      <c r="H109" s="283">
        <f aca="true" t="shared" si="5" ref="H109:H126">G109*(1+$H$6)</f>
        <v>2896.803</v>
      </c>
      <c r="I109" s="284">
        <f aca="true" t="shared" si="6" ref="I109:I126">F109*H109</f>
        <v>2896.803</v>
      </c>
      <c r="J109" s="249"/>
      <c r="K109" s="240"/>
      <c r="L109" s="241"/>
      <c r="M109" s="233"/>
      <c r="N109" s="242"/>
      <c r="O109" s="243"/>
    </row>
    <row r="110" spans="1:15" ht="24">
      <c r="A110" s="281">
        <v>11.2</v>
      </c>
      <c r="B110" s="295" t="s">
        <v>1201</v>
      </c>
      <c r="C110" s="282" t="s">
        <v>1195</v>
      </c>
      <c r="D110" s="301" t="s">
        <v>1105</v>
      </c>
      <c r="E110" s="216" t="s">
        <v>88</v>
      </c>
      <c r="F110" s="302">
        <v>1</v>
      </c>
      <c r="G110" s="303">
        <v>7020</v>
      </c>
      <c r="H110" s="283">
        <f t="shared" si="5"/>
        <v>8368.542</v>
      </c>
      <c r="I110" s="284">
        <f t="shared" si="6"/>
        <v>8368.542</v>
      </c>
      <c r="J110" s="249"/>
      <c r="K110" s="240"/>
      <c r="L110" s="241"/>
      <c r="M110" s="233"/>
      <c r="N110" s="242"/>
      <c r="O110" s="243"/>
    </row>
    <row r="111" spans="1:15" ht="24">
      <c r="A111" s="281">
        <v>11.3</v>
      </c>
      <c r="B111" s="295" t="s">
        <v>1202</v>
      </c>
      <c r="C111" s="282" t="s">
        <v>1195</v>
      </c>
      <c r="D111" s="301" t="s">
        <v>1110</v>
      </c>
      <c r="E111" s="216" t="s">
        <v>88</v>
      </c>
      <c r="F111" s="302">
        <v>1</v>
      </c>
      <c r="G111" s="303">
        <v>4150</v>
      </c>
      <c r="H111" s="283">
        <f t="shared" si="5"/>
        <v>4947.215</v>
      </c>
      <c r="I111" s="284">
        <f t="shared" si="6"/>
        <v>4947.215</v>
      </c>
      <c r="J111" s="249"/>
      <c r="K111" s="240"/>
      <c r="L111" s="241"/>
      <c r="M111" s="233"/>
      <c r="N111" s="242"/>
      <c r="O111" s="243"/>
    </row>
    <row r="112" spans="1:15" ht="24">
      <c r="A112" s="281">
        <v>11.4</v>
      </c>
      <c r="B112" s="295" t="s">
        <v>1203</v>
      </c>
      <c r="C112" s="282" t="s">
        <v>1195</v>
      </c>
      <c r="D112" s="301" t="s">
        <v>1106</v>
      </c>
      <c r="E112" s="216" t="s">
        <v>88</v>
      </c>
      <c r="F112" s="302">
        <v>1</v>
      </c>
      <c r="G112" s="303">
        <v>1440</v>
      </c>
      <c r="H112" s="283">
        <f t="shared" si="5"/>
        <v>1716.6239999999998</v>
      </c>
      <c r="I112" s="284">
        <f t="shared" si="6"/>
        <v>1716.6239999999998</v>
      </c>
      <c r="J112" s="249"/>
      <c r="K112" s="240"/>
      <c r="L112" s="241"/>
      <c r="M112" s="233"/>
      <c r="N112" s="242"/>
      <c r="O112" s="243"/>
    </row>
    <row r="113" spans="1:15" ht="24">
      <c r="A113" s="281">
        <v>11.5</v>
      </c>
      <c r="B113" s="295" t="s">
        <v>1204</v>
      </c>
      <c r="C113" s="282" t="s">
        <v>1195</v>
      </c>
      <c r="D113" s="301" t="s">
        <v>1107</v>
      </c>
      <c r="E113" s="216" t="s">
        <v>88</v>
      </c>
      <c r="F113" s="302">
        <v>4</v>
      </c>
      <c r="G113" s="303">
        <v>1160</v>
      </c>
      <c r="H113" s="283">
        <f t="shared" si="5"/>
        <v>1382.836</v>
      </c>
      <c r="I113" s="284">
        <f t="shared" si="6"/>
        <v>5531.344</v>
      </c>
      <c r="J113" s="249"/>
      <c r="K113" s="240"/>
      <c r="L113" s="241"/>
      <c r="M113" s="233"/>
      <c r="N113" s="242"/>
      <c r="O113" s="243"/>
    </row>
    <row r="114" spans="1:15" ht="24">
      <c r="A114" s="281">
        <v>11.6</v>
      </c>
      <c r="B114" s="295" t="s">
        <v>1205</v>
      </c>
      <c r="C114" s="282" t="s">
        <v>1195</v>
      </c>
      <c r="D114" s="301" t="s">
        <v>1108</v>
      </c>
      <c r="E114" s="216" t="s">
        <v>88</v>
      </c>
      <c r="F114" s="302">
        <v>9</v>
      </c>
      <c r="G114" s="303">
        <v>1680</v>
      </c>
      <c r="H114" s="283">
        <f t="shared" si="5"/>
        <v>2002.7279999999998</v>
      </c>
      <c r="I114" s="284">
        <f t="shared" si="6"/>
        <v>18024.552</v>
      </c>
      <c r="J114" s="249"/>
      <c r="K114" s="240"/>
      <c r="L114" s="241"/>
      <c r="M114" s="233"/>
      <c r="N114" s="242"/>
      <c r="O114" s="243"/>
    </row>
    <row r="115" spans="1:15" ht="24">
      <c r="A115" s="281">
        <v>11.7</v>
      </c>
      <c r="B115" s="295" t="s">
        <v>1206</v>
      </c>
      <c r="C115" s="282" t="s">
        <v>1195</v>
      </c>
      <c r="D115" s="301" t="s">
        <v>1111</v>
      </c>
      <c r="E115" s="216" t="s">
        <v>88</v>
      </c>
      <c r="F115" s="302">
        <v>1</v>
      </c>
      <c r="G115" s="303">
        <v>3470</v>
      </c>
      <c r="H115" s="283">
        <f t="shared" si="5"/>
        <v>4136.5869999999995</v>
      </c>
      <c r="I115" s="284">
        <f t="shared" si="6"/>
        <v>4136.5869999999995</v>
      </c>
      <c r="J115" s="249"/>
      <c r="K115" s="240"/>
      <c r="L115" s="241"/>
      <c r="M115" s="233"/>
      <c r="N115" s="242"/>
      <c r="O115" s="243"/>
    </row>
    <row r="116" spans="1:15" ht="24">
      <c r="A116" s="281">
        <v>11.8</v>
      </c>
      <c r="B116" s="295" t="s">
        <v>1207</v>
      </c>
      <c r="C116" s="282" t="s">
        <v>1195</v>
      </c>
      <c r="D116" s="301" t="s">
        <v>1112</v>
      </c>
      <c r="E116" s="216" t="s">
        <v>88</v>
      </c>
      <c r="F116" s="302">
        <v>2</v>
      </c>
      <c r="G116" s="303">
        <v>3800</v>
      </c>
      <c r="H116" s="283">
        <f t="shared" si="5"/>
        <v>4529.98</v>
      </c>
      <c r="I116" s="284">
        <f t="shared" si="6"/>
        <v>9059.96</v>
      </c>
      <c r="J116" s="249"/>
      <c r="K116" s="240"/>
      <c r="L116" s="241"/>
      <c r="M116" s="233"/>
      <c r="N116" s="242"/>
      <c r="O116" s="243"/>
    </row>
    <row r="117" spans="1:15" ht="24">
      <c r="A117" s="281">
        <v>11.9</v>
      </c>
      <c r="B117" s="295" t="s">
        <v>1208</v>
      </c>
      <c r="C117" s="282" t="s">
        <v>1195</v>
      </c>
      <c r="D117" s="301" t="s">
        <v>1113</v>
      </c>
      <c r="E117" s="216" t="s">
        <v>88</v>
      </c>
      <c r="F117" s="302">
        <v>1</v>
      </c>
      <c r="G117" s="303">
        <v>1550</v>
      </c>
      <c r="H117" s="283">
        <f t="shared" si="5"/>
        <v>1847.7549999999999</v>
      </c>
      <c r="I117" s="284">
        <f t="shared" si="6"/>
        <v>1847.7549999999999</v>
      </c>
      <c r="J117" s="249"/>
      <c r="K117" s="240"/>
      <c r="L117" s="241"/>
      <c r="M117" s="233"/>
      <c r="N117" s="242"/>
      <c r="O117" s="243"/>
    </row>
    <row r="118" spans="1:15" ht="24">
      <c r="A118" s="281">
        <v>12.1</v>
      </c>
      <c r="B118" s="295" t="s">
        <v>1209</v>
      </c>
      <c r="C118" s="282" t="s">
        <v>1195</v>
      </c>
      <c r="D118" s="301" t="s">
        <v>1114</v>
      </c>
      <c r="E118" s="216" t="s">
        <v>88</v>
      </c>
      <c r="F118" s="302">
        <v>1</v>
      </c>
      <c r="G118" s="303">
        <v>2540</v>
      </c>
      <c r="H118" s="283">
        <f t="shared" si="5"/>
        <v>3027.9339999999997</v>
      </c>
      <c r="I118" s="284">
        <f t="shared" si="6"/>
        <v>3027.9339999999997</v>
      </c>
      <c r="J118" s="249"/>
      <c r="K118" s="240"/>
      <c r="L118" s="241"/>
      <c r="M118" s="233"/>
      <c r="N118" s="242"/>
      <c r="O118" s="243"/>
    </row>
    <row r="119" spans="1:15" ht="24">
      <c r="A119" s="281">
        <v>12.1</v>
      </c>
      <c r="B119" s="295" t="s">
        <v>1210</v>
      </c>
      <c r="C119" s="282" t="s">
        <v>1195</v>
      </c>
      <c r="D119" s="301" t="s">
        <v>1120</v>
      </c>
      <c r="E119" s="216" t="s">
        <v>88</v>
      </c>
      <c r="F119" s="302">
        <v>1</v>
      </c>
      <c r="G119" s="303">
        <v>2920</v>
      </c>
      <c r="H119" s="283">
        <f t="shared" si="5"/>
        <v>3480.932</v>
      </c>
      <c r="I119" s="284">
        <f t="shared" si="6"/>
        <v>3480.932</v>
      </c>
      <c r="J119" s="249"/>
      <c r="K119" s="240"/>
      <c r="L119" s="241"/>
      <c r="M119" s="233"/>
      <c r="N119" s="242"/>
      <c r="O119" s="243"/>
    </row>
    <row r="120" spans="1:15" ht="24">
      <c r="A120" s="281">
        <v>12.2</v>
      </c>
      <c r="B120" s="295" t="s">
        <v>1211</v>
      </c>
      <c r="C120" s="282" t="s">
        <v>1195</v>
      </c>
      <c r="D120" s="301" t="s">
        <v>1109</v>
      </c>
      <c r="E120" s="216" t="s">
        <v>88</v>
      </c>
      <c r="F120" s="302">
        <v>1</v>
      </c>
      <c r="G120" s="303">
        <v>1180</v>
      </c>
      <c r="H120" s="283">
        <f t="shared" si="5"/>
        <v>1406.6779999999999</v>
      </c>
      <c r="I120" s="284">
        <f t="shared" si="6"/>
        <v>1406.6779999999999</v>
      </c>
      <c r="J120" s="249"/>
      <c r="K120" s="240"/>
      <c r="L120" s="241"/>
      <c r="M120" s="233"/>
      <c r="N120" s="242"/>
      <c r="O120" s="243"/>
    </row>
    <row r="121" spans="1:15" ht="24">
      <c r="A121" s="281">
        <v>12.3</v>
      </c>
      <c r="B121" s="295" t="s">
        <v>1212</v>
      </c>
      <c r="C121" s="282" t="s">
        <v>1195</v>
      </c>
      <c r="D121" s="301" t="s">
        <v>1119</v>
      </c>
      <c r="E121" s="216" t="s">
        <v>88</v>
      </c>
      <c r="F121" s="302">
        <v>1</v>
      </c>
      <c r="G121" s="303">
        <v>2060</v>
      </c>
      <c r="H121" s="283">
        <f t="shared" si="5"/>
        <v>2455.7259999999997</v>
      </c>
      <c r="I121" s="284">
        <f t="shared" si="6"/>
        <v>2455.7259999999997</v>
      </c>
      <c r="J121" s="249"/>
      <c r="K121" s="240"/>
      <c r="L121" s="241"/>
      <c r="M121" s="233"/>
      <c r="N121" s="242"/>
      <c r="O121" s="243"/>
    </row>
    <row r="122" spans="1:15" ht="24">
      <c r="A122" s="281">
        <v>12.4</v>
      </c>
      <c r="B122" s="295" t="s">
        <v>1213</v>
      </c>
      <c r="C122" s="282" t="s">
        <v>1195</v>
      </c>
      <c r="D122" s="301" t="s">
        <v>1118</v>
      </c>
      <c r="E122" s="216" t="s">
        <v>88</v>
      </c>
      <c r="F122" s="302">
        <v>1</v>
      </c>
      <c r="G122" s="303">
        <v>700</v>
      </c>
      <c r="H122" s="283">
        <f t="shared" si="5"/>
        <v>834.4699999999999</v>
      </c>
      <c r="I122" s="284">
        <f t="shared" si="6"/>
        <v>834.4699999999999</v>
      </c>
      <c r="J122" s="249"/>
      <c r="K122" s="240"/>
      <c r="L122" s="241"/>
      <c r="M122" s="233"/>
      <c r="N122" s="242"/>
      <c r="O122" s="243"/>
    </row>
    <row r="123" spans="1:15" ht="24">
      <c r="A123" s="281">
        <v>12.5</v>
      </c>
      <c r="B123" s="295" t="s">
        <v>1214</v>
      </c>
      <c r="C123" s="282" t="s">
        <v>1195</v>
      </c>
      <c r="D123" s="301" t="s">
        <v>1117</v>
      </c>
      <c r="E123" s="216" t="s">
        <v>88</v>
      </c>
      <c r="F123" s="302">
        <v>2</v>
      </c>
      <c r="G123" s="303">
        <v>1030</v>
      </c>
      <c r="H123" s="283">
        <f t="shared" si="5"/>
        <v>1227.8629999999998</v>
      </c>
      <c r="I123" s="284">
        <f t="shared" si="6"/>
        <v>2455.7259999999997</v>
      </c>
      <c r="J123" s="249"/>
      <c r="K123" s="240"/>
      <c r="L123" s="241"/>
      <c r="M123" s="233"/>
      <c r="N123" s="242"/>
      <c r="O123" s="243"/>
    </row>
    <row r="124" spans="1:15" ht="24">
      <c r="A124" s="281">
        <v>12.6</v>
      </c>
      <c r="B124" s="295" t="s">
        <v>1215</v>
      </c>
      <c r="C124" s="282" t="s">
        <v>1195</v>
      </c>
      <c r="D124" s="301" t="s">
        <v>1116</v>
      </c>
      <c r="E124" s="216" t="s">
        <v>88</v>
      </c>
      <c r="F124" s="302">
        <v>2</v>
      </c>
      <c r="G124" s="303">
        <v>500</v>
      </c>
      <c r="H124" s="283">
        <f t="shared" si="5"/>
        <v>596.05</v>
      </c>
      <c r="I124" s="284">
        <f t="shared" si="6"/>
        <v>1192.1</v>
      </c>
      <c r="J124" s="249"/>
      <c r="K124" s="240"/>
      <c r="L124" s="241"/>
      <c r="M124" s="233"/>
      <c r="N124" s="242"/>
      <c r="O124" s="243"/>
    </row>
    <row r="125" spans="1:15" ht="24">
      <c r="A125" s="281">
        <v>12.7</v>
      </c>
      <c r="B125" s="295" t="s">
        <v>1216</v>
      </c>
      <c r="C125" s="282" t="s">
        <v>1195</v>
      </c>
      <c r="D125" s="307" t="s">
        <v>1115</v>
      </c>
      <c r="E125" s="216" t="s">
        <v>88</v>
      </c>
      <c r="F125" s="302">
        <v>1</v>
      </c>
      <c r="G125" s="303">
        <v>2870</v>
      </c>
      <c r="H125" s="283">
        <f t="shared" si="5"/>
        <v>3421.3269999999998</v>
      </c>
      <c r="I125" s="284">
        <f t="shared" si="6"/>
        <v>3421.3269999999998</v>
      </c>
      <c r="J125" s="249"/>
      <c r="K125" s="240"/>
      <c r="L125" s="241"/>
      <c r="M125" s="233"/>
      <c r="N125" s="242"/>
      <c r="O125" s="243"/>
    </row>
    <row r="126" spans="1:15" ht="12">
      <c r="A126" s="434">
        <v>12.8</v>
      </c>
      <c r="B126" s="432" t="s">
        <v>1217</v>
      </c>
      <c r="C126" s="429" t="s">
        <v>1196</v>
      </c>
      <c r="D126" s="308" t="s">
        <v>1144</v>
      </c>
      <c r="E126" s="451" t="s">
        <v>88</v>
      </c>
      <c r="F126" s="453">
        <v>1</v>
      </c>
      <c r="G126" s="455">
        <v>7900</v>
      </c>
      <c r="H126" s="425">
        <f t="shared" si="5"/>
        <v>9417.59</v>
      </c>
      <c r="I126" s="427">
        <f t="shared" si="6"/>
        <v>9417.59</v>
      </c>
      <c r="J126" s="249"/>
      <c r="K126" s="240"/>
      <c r="L126" s="241"/>
      <c r="M126" s="233"/>
      <c r="N126" s="242"/>
      <c r="O126" s="243"/>
    </row>
    <row r="127" spans="1:15" ht="12">
      <c r="A127" s="435"/>
      <c r="B127" s="433"/>
      <c r="C127" s="430"/>
      <c r="D127" s="309" t="s">
        <v>1145</v>
      </c>
      <c r="E127" s="452"/>
      <c r="F127" s="454"/>
      <c r="G127" s="456"/>
      <c r="H127" s="426"/>
      <c r="I127" s="428"/>
      <c r="J127" s="249"/>
      <c r="K127" s="240"/>
      <c r="L127" s="241"/>
      <c r="M127" s="233"/>
      <c r="N127" s="242"/>
      <c r="O127" s="243"/>
    </row>
    <row r="128" spans="1:16" ht="12">
      <c r="A128" s="224"/>
      <c r="B128" s="221"/>
      <c r="C128" s="221"/>
      <c r="D128" s="236"/>
      <c r="E128" s="216"/>
      <c r="F128" s="220"/>
      <c r="G128" s="303"/>
      <c r="H128" s="286" t="s">
        <v>1066</v>
      </c>
      <c r="I128" s="287">
        <f>SUM(I109:I127)</f>
        <v>84221.865</v>
      </c>
      <c r="J128" s="249"/>
      <c r="K128" s="240"/>
      <c r="L128" s="241"/>
      <c r="M128" s="233"/>
      <c r="N128" s="242"/>
      <c r="O128" s="243"/>
      <c r="P128" s="229">
        <v>8</v>
      </c>
    </row>
    <row r="129" spans="1:15" s="248" customFormat="1" ht="12">
      <c r="A129" s="226">
        <v>13</v>
      </c>
      <c r="B129" s="227"/>
      <c r="C129" s="227"/>
      <c r="D129" s="411" t="s">
        <v>25</v>
      </c>
      <c r="E129" s="412"/>
      <c r="F129" s="412"/>
      <c r="G129" s="412"/>
      <c r="H129" s="412"/>
      <c r="I129" s="413"/>
      <c r="J129" s="244"/>
      <c r="K129" s="245"/>
      <c r="L129" s="246"/>
      <c r="M129" s="245"/>
      <c r="N129" s="247"/>
      <c r="O129" s="247"/>
    </row>
    <row r="130" spans="1:15" ht="24">
      <c r="A130" s="281">
        <v>13.1</v>
      </c>
      <c r="B130" s="295">
        <v>95471</v>
      </c>
      <c r="C130" s="282" t="s">
        <v>92</v>
      </c>
      <c r="D130" s="222" t="s">
        <v>1123</v>
      </c>
      <c r="E130" s="216" t="s">
        <v>88</v>
      </c>
      <c r="F130" s="220">
        <v>2</v>
      </c>
      <c r="G130" s="283">
        <v>716.01</v>
      </c>
      <c r="H130" s="283">
        <f aca="true" t="shared" si="7" ref="H130:H141">G130*(1+$H$6)</f>
        <v>853.555521</v>
      </c>
      <c r="I130" s="284">
        <f aca="true" t="shared" si="8" ref="I130:I143">F130*H130</f>
        <v>1707.111042</v>
      </c>
      <c r="J130" s="249"/>
      <c r="K130" s="240"/>
      <c r="L130" s="241"/>
      <c r="M130" s="233"/>
      <c r="N130" s="242"/>
      <c r="O130" s="243"/>
    </row>
    <row r="131" spans="1:15" ht="36">
      <c r="A131" s="281">
        <v>13.2</v>
      </c>
      <c r="B131" s="295">
        <v>95470</v>
      </c>
      <c r="C131" s="282" t="s">
        <v>92</v>
      </c>
      <c r="D131" s="222" t="s">
        <v>1124</v>
      </c>
      <c r="E131" s="216" t="s">
        <v>88</v>
      </c>
      <c r="F131" s="220">
        <v>2</v>
      </c>
      <c r="G131" s="283">
        <v>295.73</v>
      </c>
      <c r="H131" s="283">
        <f t="shared" si="7"/>
        <v>352.539733</v>
      </c>
      <c r="I131" s="284">
        <f t="shared" si="8"/>
        <v>705.079466</v>
      </c>
      <c r="J131" s="249"/>
      <c r="K131" s="240"/>
      <c r="L131" s="241"/>
      <c r="M131" s="233"/>
      <c r="N131" s="242"/>
      <c r="O131" s="243"/>
    </row>
    <row r="132" spans="1:15" ht="24">
      <c r="A132" s="281">
        <v>13.3</v>
      </c>
      <c r="B132" s="295">
        <v>86915</v>
      </c>
      <c r="C132" s="282" t="s">
        <v>92</v>
      </c>
      <c r="D132" s="222" t="s">
        <v>1125</v>
      </c>
      <c r="E132" s="216" t="s">
        <v>88</v>
      </c>
      <c r="F132" s="220">
        <v>4</v>
      </c>
      <c r="G132" s="283">
        <v>107.55</v>
      </c>
      <c r="H132" s="283">
        <f t="shared" si="7"/>
        <v>128.210355</v>
      </c>
      <c r="I132" s="284">
        <f t="shared" si="8"/>
        <v>512.84142</v>
      </c>
      <c r="J132" s="249"/>
      <c r="K132" s="240"/>
      <c r="L132" s="241"/>
      <c r="M132" s="233"/>
      <c r="N132" s="242"/>
      <c r="O132" s="243"/>
    </row>
    <row r="133" spans="1:15" ht="24">
      <c r="A133" s="281">
        <v>13.4</v>
      </c>
      <c r="B133" s="295">
        <v>86910</v>
      </c>
      <c r="C133" s="282" t="s">
        <v>92</v>
      </c>
      <c r="D133" s="222" t="s">
        <v>1126</v>
      </c>
      <c r="E133" s="216" t="s">
        <v>88</v>
      </c>
      <c r="F133" s="220">
        <v>1</v>
      </c>
      <c r="G133" s="283">
        <v>96.24</v>
      </c>
      <c r="H133" s="283">
        <f t="shared" si="7"/>
        <v>114.72770399999999</v>
      </c>
      <c r="I133" s="284">
        <f t="shared" si="8"/>
        <v>114.72770399999999</v>
      </c>
      <c r="J133" s="249"/>
      <c r="K133" s="240"/>
      <c r="L133" s="241"/>
      <c r="M133" s="233"/>
      <c r="N133" s="242"/>
      <c r="O133" s="243"/>
    </row>
    <row r="134" spans="1:15" ht="24">
      <c r="A134" s="281">
        <v>13.5</v>
      </c>
      <c r="B134" s="295">
        <v>86914</v>
      </c>
      <c r="C134" s="282" t="s">
        <v>92</v>
      </c>
      <c r="D134" s="222" t="s">
        <v>1127</v>
      </c>
      <c r="E134" s="216" t="s">
        <v>88</v>
      </c>
      <c r="F134" s="220">
        <v>1</v>
      </c>
      <c r="G134" s="283">
        <v>74.35</v>
      </c>
      <c r="H134" s="283">
        <f t="shared" si="7"/>
        <v>88.632635</v>
      </c>
      <c r="I134" s="284">
        <f t="shared" si="8"/>
        <v>88.632635</v>
      </c>
      <c r="J134" s="249"/>
      <c r="K134" s="240"/>
      <c r="L134" s="241"/>
      <c r="M134" s="233"/>
      <c r="N134" s="242"/>
      <c r="O134" s="243"/>
    </row>
    <row r="135" spans="1:15" ht="24">
      <c r="A135" s="281">
        <v>13.6</v>
      </c>
      <c r="B135" s="295">
        <v>95546</v>
      </c>
      <c r="C135" s="282" t="s">
        <v>92</v>
      </c>
      <c r="D135" s="222" t="s">
        <v>1128</v>
      </c>
      <c r="E135" s="216" t="s">
        <v>88</v>
      </c>
      <c r="F135" s="220">
        <v>4</v>
      </c>
      <c r="G135" s="283">
        <v>433.32</v>
      </c>
      <c r="H135" s="283">
        <f t="shared" si="7"/>
        <v>516.5607719999999</v>
      </c>
      <c r="I135" s="284">
        <f t="shared" si="8"/>
        <v>2066.2430879999997</v>
      </c>
      <c r="J135" s="249"/>
      <c r="K135" s="240"/>
      <c r="L135" s="241"/>
      <c r="M135" s="233"/>
      <c r="N135" s="242"/>
      <c r="O135" s="243"/>
    </row>
    <row r="136" spans="1:15" ht="12">
      <c r="A136" s="281">
        <v>13.7</v>
      </c>
      <c r="B136" s="282"/>
      <c r="C136" s="282" t="s">
        <v>92</v>
      </c>
      <c r="D136" s="222" t="s">
        <v>1129</v>
      </c>
      <c r="E136" s="216" t="s">
        <v>71</v>
      </c>
      <c r="F136" s="220">
        <v>0</v>
      </c>
      <c r="G136" s="283">
        <v>0</v>
      </c>
      <c r="H136" s="283">
        <f t="shared" si="7"/>
        <v>0</v>
      </c>
      <c r="I136" s="284">
        <f t="shared" si="8"/>
        <v>0</v>
      </c>
      <c r="J136" s="249"/>
      <c r="K136" s="240"/>
      <c r="L136" s="241"/>
      <c r="M136" s="233"/>
      <c r="N136" s="242"/>
      <c r="O136" s="243"/>
    </row>
    <row r="137" spans="1:15" ht="24">
      <c r="A137" s="281">
        <v>13.8</v>
      </c>
      <c r="B137" s="295">
        <v>86904</v>
      </c>
      <c r="C137" s="288" t="s">
        <v>92</v>
      </c>
      <c r="D137" s="223" t="s">
        <v>1134</v>
      </c>
      <c r="E137" s="216" t="s">
        <v>88</v>
      </c>
      <c r="F137" s="220">
        <v>4</v>
      </c>
      <c r="G137" s="283">
        <v>144.98</v>
      </c>
      <c r="H137" s="283">
        <f t="shared" si="7"/>
        <v>172.83065799999997</v>
      </c>
      <c r="I137" s="284">
        <f t="shared" si="8"/>
        <v>691.3226319999999</v>
      </c>
      <c r="J137" s="249"/>
      <c r="K137" s="240"/>
      <c r="L137" s="241"/>
      <c r="M137" s="233"/>
      <c r="N137" s="242"/>
      <c r="O137" s="243"/>
    </row>
    <row r="138" spans="1:15" ht="24">
      <c r="A138" s="281">
        <v>13.9</v>
      </c>
      <c r="B138" s="295">
        <v>86919</v>
      </c>
      <c r="C138" s="282" t="s">
        <v>92</v>
      </c>
      <c r="D138" s="222" t="s">
        <v>657</v>
      </c>
      <c r="E138" s="216" t="s">
        <v>88</v>
      </c>
      <c r="F138" s="220">
        <v>5</v>
      </c>
      <c r="G138" s="283">
        <v>845.05</v>
      </c>
      <c r="H138" s="283">
        <f t="shared" si="7"/>
        <v>1007.3841049999999</v>
      </c>
      <c r="I138" s="284">
        <f t="shared" si="8"/>
        <v>5036.9205249999995</v>
      </c>
      <c r="J138" s="249"/>
      <c r="K138" s="240"/>
      <c r="L138" s="241"/>
      <c r="M138" s="233"/>
      <c r="N138" s="242"/>
      <c r="O138" s="243"/>
    </row>
    <row r="139" spans="1:15" ht="24">
      <c r="A139" s="281">
        <v>14</v>
      </c>
      <c r="B139" s="295">
        <v>100849</v>
      </c>
      <c r="C139" s="282" t="s">
        <v>92</v>
      </c>
      <c r="D139" s="222" t="s">
        <v>1130</v>
      </c>
      <c r="E139" s="216" t="s">
        <v>88</v>
      </c>
      <c r="F139" s="220">
        <v>4</v>
      </c>
      <c r="G139" s="283">
        <v>44.98</v>
      </c>
      <c r="H139" s="283">
        <f t="shared" si="7"/>
        <v>53.62065799999999</v>
      </c>
      <c r="I139" s="284">
        <f t="shared" si="8"/>
        <v>214.48263199999997</v>
      </c>
      <c r="J139" s="249"/>
      <c r="K139" s="240"/>
      <c r="L139" s="241"/>
      <c r="M139" s="233"/>
      <c r="N139" s="242"/>
      <c r="O139" s="243"/>
    </row>
    <row r="140" spans="1:15" ht="24">
      <c r="A140" s="281">
        <v>14.1</v>
      </c>
      <c r="B140" s="295">
        <v>95544</v>
      </c>
      <c r="C140" s="282" t="s">
        <v>92</v>
      </c>
      <c r="D140" s="222" t="s">
        <v>1131</v>
      </c>
      <c r="E140" s="216" t="s">
        <v>88</v>
      </c>
      <c r="F140" s="220">
        <v>4</v>
      </c>
      <c r="G140" s="283">
        <v>32.05</v>
      </c>
      <c r="H140" s="283">
        <f t="shared" si="7"/>
        <v>38.206804999999996</v>
      </c>
      <c r="I140" s="284">
        <f t="shared" si="8"/>
        <v>152.82721999999998</v>
      </c>
      <c r="J140" s="249"/>
      <c r="K140" s="240"/>
      <c r="L140" s="241"/>
      <c r="M140" s="233"/>
      <c r="N140" s="242"/>
      <c r="O140" s="243"/>
    </row>
    <row r="141" spans="1:15" ht="24">
      <c r="A141" s="281">
        <v>14.2</v>
      </c>
      <c r="B141" s="295" t="s">
        <v>1067</v>
      </c>
      <c r="C141" s="282" t="s">
        <v>1065</v>
      </c>
      <c r="D141" s="222" t="s">
        <v>152</v>
      </c>
      <c r="E141" s="216" t="s">
        <v>71</v>
      </c>
      <c r="F141" s="220">
        <v>4</v>
      </c>
      <c r="G141" s="283">
        <v>141.44</v>
      </c>
      <c r="H141" s="283">
        <f t="shared" si="7"/>
        <v>168.610624</v>
      </c>
      <c r="I141" s="284">
        <f t="shared" si="8"/>
        <v>674.442496</v>
      </c>
      <c r="J141" s="249"/>
      <c r="K141" s="240"/>
      <c r="L141" s="241"/>
      <c r="M141" s="233"/>
      <c r="N141" s="242"/>
      <c r="O141" s="243"/>
    </row>
    <row r="142" spans="1:15" ht="24">
      <c r="A142" s="281">
        <v>14.3</v>
      </c>
      <c r="B142" s="295">
        <v>100865</v>
      </c>
      <c r="C142" s="282" t="s">
        <v>92</v>
      </c>
      <c r="D142" s="222" t="s">
        <v>1132</v>
      </c>
      <c r="E142" s="216" t="s">
        <v>88</v>
      </c>
      <c r="F142" s="220">
        <v>2</v>
      </c>
      <c r="G142" s="283">
        <v>547.33</v>
      </c>
      <c r="H142" s="283">
        <f>G142*(1+$H$6)</f>
        <v>652.472093</v>
      </c>
      <c r="I142" s="284">
        <f t="shared" si="8"/>
        <v>1304.944186</v>
      </c>
      <c r="J142" s="249"/>
      <c r="K142" s="240"/>
      <c r="L142" s="241"/>
      <c r="M142" s="233"/>
      <c r="N142" s="242"/>
      <c r="O142" s="243"/>
    </row>
    <row r="143" spans="1:15" ht="24">
      <c r="A143" s="281">
        <v>14.4</v>
      </c>
      <c r="B143" s="295">
        <v>100866</v>
      </c>
      <c r="C143" s="282" t="s">
        <v>92</v>
      </c>
      <c r="D143" s="222" t="s">
        <v>1133</v>
      </c>
      <c r="E143" s="216" t="s">
        <v>88</v>
      </c>
      <c r="F143" s="220">
        <v>2</v>
      </c>
      <c r="G143" s="283">
        <v>311.15</v>
      </c>
      <c r="H143" s="283">
        <f>G143*(1+$H$6)</f>
        <v>370.92191499999996</v>
      </c>
      <c r="I143" s="284">
        <f t="shared" si="8"/>
        <v>741.8438299999999</v>
      </c>
      <c r="J143" s="249"/>
      <c r="K143" s="240"/>
      <c r="L143" s="241"/>
      <c r="M143" s="233"/>
      <c r="N143" s="242"/>
      <c r="O143" s="243"/>
    </row>
    <row r="144" spans="1:15" ht="12">
      <c r="A144" s="224"/>
      <c r="B144" s="221"/>
      <c r="C144" s="221"/>
      <c r="D144" s="222"/>
      <c r="E144" s="216"/>
      <c r="F144" s="220"/>
      <c r="G144" s="220"/>
      <c r="H144" s="286" t="s">
        <v>1066</v>
      </c>
      <c r="I144" s="287">
        <f>SUM(I130:I143)</f>
        <v>14011.418875999998</v>
      </c>
      <c r="J144" s="249"/>
      <c r="K144" s="240"/>
      <c r="L144" s="241"/>
      <c r="M144" s="233"/>
      <c r="N144" s="242"/>
      <c r="O144" s="243"/>
    </row>
    <row r="145" spans="1:15" ht="12">
      <c r="A145" s="224"/>
      <c r="B145" s="221"/>
      <c r="C145" s="221"/>
      <c r="D145" s="222"/>
      <c r="E145" s="216"/>
      <c r="F145" s="220"/>
      <c r="G145" s="220"/>
      <c r="H145" s="220"/>
      <c r="I145" s="225"/>
      <c r="J145" s="249"/>
      <c r="K145" s="240"/>
      <c r="L145" s="241"/>
      <c r="M145" s="233"/>
      <c r="N145" s="242"/>
      <c r="O145" s="243"/>
    </row>
    <row r="146" spans="1:15" s="248" customFormat="1" ht="12">
      <c r="A146" s="226">
        <v>15</v>
      </c>
      <c r="B146" s="227"/>
      <c r="C146" s="227"/>
      <c r="D146" s="411" t="s">
        <v>1138</v>
      </c>
      <c r="E146" s="412"/>
      <c r="F146" s="412"/>
      <c r="G146" s="412"/>
      <c r="H146" s="412"/>
      <c r="I146" s="413"/>
      <c r="J146" s="244"/>
      <c r="K146" s="245"/>
      <c r="L146" s="246"/>
      <c r="M146" s="245"/>
      <c r="N146" s="247"/>
      <c r="O146" s="247"/>
    </row>
    <row r="147" spans="1:15" ht="12">
      <c r="A147" s="224"/>
      <c r="B147" s="217"/>
      <c r="C147" s="217"/>
      <c r="D147" s="420" t="s">
        <v>36</v>
      </c>
      <c r="E147" s="421"/>
      <c r="F147" s="421"/>
      <c r="G147" s="421"/>
      <c r="H147" s="421"/>
      <c r="I147" s="422"/>
      <c r="J147" s="249"/>
      <c r="K147" s="240"/>
      <c r="L147" s="241"/>
      <c r="M147" s="233"/>
      <c r="N147" s="242"/>
      <c r="O147" s="243"/>
    </row>
    <row r="148" spans="1:15" ht="36">
      <c r="A148" s="281">
        <v>15.1</v>
      </c>
      <c r="B148" s="304">
        <v>101880</v>
      </c>
      <c r="C148" s="217" t="s">
        <v>92</v>
      </c>
      <c r="D148" s="222" t="s">
        <v>1170</v>
      </c>
      <c r="E148" s="216" t="s">
        <v>88</v>
      </c>
      <c r="F148" s="220">
        <v>1</v>
      </c>
      <c r="G148" s="283">
        <v>865.76</v>
      </c>
      <c r="H148" s="283">
        <f aca="true" t="shared" si="9" ref="H148:H168">G148*(1+$H$6)</f>
        <v>1032.072496</v>
      </c>
      <c r="I148" s="284">
        <f aca="true" t="shared" si="10" ref="I148:I168">F148*H148</f>
        <v>1032.072496</v>
      </c>
      <c r="J148" s="249"/>
      <c r="K148" s="240"/>
      <c r="L148" s="241"/>
      <c r="M148" s="233"/>
      <c r="N148" s="242"/>
      <c r="O148" s="243"/>
    </row>
    <row r="149" spans="1:15" ht="24">
      <c r="A149" s="281">
        <v>15.2</v>
      </c>
      <c r="B149" s="304">
        <v>93654</v>
      </c>
      <c r="C149" s="217" t="s">
        <v>92</v>
      </c>
      <c r="D149" s="222" t="s">
        <v>1177</v>
      </c>
      <c r="E149" s="216" t="s">
        <v>88</v>
      </c>
      <c r="F149" s="220">
        <v>8</v>
      </c>
      <c r="G149" s="283">
        <v>19.47</v>
      </c>
      <c r="H149" s="283">
        <f>G149*(1+$H$6)</f>
        <v>23.210186999999998</v>
      </c>
      <c r="I149" s="284">
        <f>F149*H149</f>
        <v>185.68149599999998</v>
      </c>
      <c r="J149" s="249"/>
      <c r="K149" s="240"/>
      <c r="L149" s="241"/>
      <c r="M149" s="233"/>
      <c r="N149" s="242"/>
      <c r="O149" s="243"/>
    </row>
    <row r="150" spans="1:15" ht="24">
      <c r="A150" s="281">
        <v>15.3</v>
      </c>
      <c r="B150" s="304">
        <v>93655</v>
      </c>
      <c r="C150" s="217" t="s">
        <v>92</v>
      </c>
      <c r="D150" s="222" t="s">
        <v>1178</v>
      </c>
      <c r="E150" s="216" t="s">
        <v>88</v>
      </c>
      <c r="F150" s="220">
        <v>8</v>
      </c>
      <c r="G150" s="283">
        <v>20.67</v>
      </c>
      <c r="H150" s="283">
        <f>G150*(1+$H$6)</f>
        <v>24.640707</v>
      </c>
      <c r="I150" s="284">
        <f>F150*H150</f>
        <v>197.125656</v>
      </c>
      <c r="J150" s="249"/>
      <c r="K150" s="240"/>
      <c r="L150" s="241"/>
      <c r="M150" s="233"/>
      <c r="N150" s="242"/>
      <c r="O150" s="243"/>
    </row>
    <row r="151" spans="1:15" ht="24">
      <c r="A151" s="281">
        <v>15.4</v>
      </c>
      <c r="B151" s="304">
        <v>93662</v>
      </c>
      <c r="C151" s="217" t="s">
        <v>92</v>
      </c>
      <c r="D151" s="222" t="s">
        <v>1179</v>
      </c>
      <c r="E151" s="216" t="s">
        <v>88</v>
      </c>
      <c r="F151" s="220">
        <v>6</v>
      </c>
      <c r="G151" s="283">
        <v>101.97</v>
      </c>
      <c r="H151" s="283">
        <f>G151*(1+$H$6)</f>
        <v>121.558437</v>
      </c>
      <c r="I151" s="284">
        <f>F151*H151</f>
        <v>729.3506219999999</v>
      </c>
      <c r="J151" s="249"/>
      <c r="K151" s="240"/>
      <c r="L151" s="241"/>
      <c r="M151" s="233"/>
      <c r="N151" s="242"/>
      <c r="O151" s="243"/>
    </row>
    <row r="152" spans="1:15" ht="24">
      <c r="A152" s="281">
        <v>15.5</v>
      </c>
      <c r="B152" s="304">
        <v>93663</v>
      </c>
      <c r="C152" s="217" t="s">
        <v>92</v>
      </c>
      <c r="D152" s="222" t="s">
        <v>1180</v>
      </c>
      <c r="E152" s="216" t="s">
        <v>88</v>
      </c>
      <c r="F152" s="220">
        <v>6</v>
      </c>
      <c r="G152" s="283">
        <v>101.97</v>
      </c>
      <c r="H152" s="283">
        <f>G152*(1+$H$6)</f>
        <v>121.558437</v>
      </c>
      <c r="I152" s="284">
        <f>F152*H152</f>
        <v>729.3506219999999</v>
      </c>
      <c r="J152" s="249"/>
      <c r="K152" s="240"/>
      <c r="L152" s="241"/>
      <c r="M152" s="233"/>
      <c r="N152" s="242"/>
      <c r="O152" s="243"/>
    </row>
    <row r="153" spans="1:15" ht="24">
      <c r="A153" s="281">
        <v>15.6</v>
      </c>
      <c r="B153" s="304">
        <v>93673</v>
      </c>
      <c r="C153" s="217" t="s">
        <v>92</v>
      </c>
      <c r="D153" s="222" t="s">
        <v>1181</v>
      </c>
      <c r="E153" s="216" t="s">
        <v>88</v>
      </c>
      <c r="F153" s="220">
        <v>1</v>
      </c>
      <c r="G153" s="283">
        <v>146.5</v>
      </c>
      <c r="H153" s="283">
        <f>G153*(1+$H$6)</f>
        <v>174.64265</v>
      </c>
      <c r="I153" s="284">
        <f>F153*H153</f>
        <v>174.64265</v>
      </c>
      <c r="J153" s="249"/>
      <c r="K153" s="240"/>
      <c r="L153" s="241"/>
      <c r="M153" s="233"/>
      <c r="N153" s="242"/>
      <c r="O153" s="243"/>
    </row>
    <row r="154" spans="1:15" ht="24">
      <c r="A154" s="281">
        <v>15.7</v>
      </c>
      <c r="B154" s="304">
        <v>93655</v>
      </c>
      <c r="C154" s="217" t="s">
        <v>92</v>
      </c>
      <c r="D154" s="222" t="s">
        <v>1161</v>
      </c>
      <c r="E154" s="216" t="s">
        <v>88</v>
      </c>
      <c r="F154" s="220">
        <v>10</v>
      </c>
      <c r="G154" s="283">
        <v>20.67</v>
      </c>
      <c r="H154" s="283">
        <f t="shared" si="9"/>
        <v>24.640707</v>
      </c>
      <c r="I154" s="284">
        <f t="shared" si="10"/>
        <v>246.40706999999998</v>
      </c>
      <c r="J154" s="249"/>
      <c r="K154" s="240"/>
      <c r="L154" s="241"/>
      <c r="M154" s="233"/>
      <c r="N154" s="242"/>
      <c r="O154" s="243"/>
    </row>
    <row r="155" spans="1:15" ht="24">
      <c r="A155" s="281">
        <v>15.8</v>
      </c>
      <c r="B155" s="304">
        <v>93658</v>
      </c>
      <c r="C155" s="217" t="s">
        <v>92</v>
      </c>
      <c r="D155" s="222" t="s">
        <v>1162</v>
      </c>
      <c r="E155" s="216" t="s">
        <v>88</v>
      </c>
      <c r="F155" s="220">
        <v>10</v>
      </c>
      <c r="G155" s="283">
        <v>32.07</v>
      </c>
      <c r="H155" s="283">
        <f t="shared" si="9"/>
        <v>38.230647</v>
      </c>
      <c r="I155" s="284">
        <f t="shared" si="10"/>
        <v>382.30647</v>
      </c>
      <c r="J155" s="249"/>
      <c r="K155" s="240"/>
      <c r="L155" s="241"/>
      <c r="M155" s="233"/>
      <c r="N155" s="242"/>
      <c r="O155" s="243"/>
    </row>
    <row r="156" spans="1:15" ht="24.75" customHeight="1">
      <c r="A156" s="281">
        <v>15.9</v>
      </c>
      <c r="B156" s="304">
        <v>93659</v>
      </c>
      <c r="C156" s="217" t="s">
        <v>92</v>
      </c>
      <c r="D156" s="222" t="s">
        <v>1163</v>
      </c>
      <c r="E156" s="216" t="s">
        <v>88</v>
      </c>
      <c r="F156" s="220">
        <v>6</v>
      </c>
      <c r="G156" s="283">
        <v>34.88</v>
      </c>
      <c r="H156" s="283">
        <f t="shared" si="9"/>
        <v>41.580448000000004</v>
      </c>
      <c r="I156" s="284">
        <f t="shared" si="10"/>
        <v>249.48268800000002</v>
      </c>
      <c r="J156" s="249"/>
      <c r="K156" s="240"/>
      <c r="L156" s="241"/>
      <c r="M156" s="233"/>
      <c r="N156" s="242"/>
      <c r="O156" s="243"/>
    </row>
    <row r="157" spans="1:15" ht="12">
      <c r="A157" s="281">
        <v>16</v>
      </c>
      <c r="B157" s="304">
        <v>91834</v>
      </c>
      <c r="C157" s="217" t="s">
        <v>92</v>
      </c>
      <c r="D157" s="222" t="s">
        <v>813</v>
      </c>
      <c r="E157" s="216" t="s">
        <v>105</v>
      </c>
      <c r="F157" s="220"/>
      <c r="G157" s="283">
        <v>9.44</v>
      </c>
      <c r="H157" s="283">
        <f t="shared" si="9"/>
        <v>11.253423999999999</v>
      </c>
      <c r="I157" s="284">
        <f t="shared" si="10"/>
        <v>0</v>
      </c>
      <c r="J157" s="249"/>
      <c r="K157" s="240"/>
      <c r="L157" s="241"/>
      <c r="M157" s="233"/>
      <c r="N157" s="242"/>
      <c r="O157" s="243"/>
    </row>
    <row r="158" spans="1:15" ht="24">
      <c r="A158" s="281">
        <v>16.1</v>
      </c>
      <c r="B158" s="304">
        <v>91940</v>
      </c>
      <c r="C158" s="217" t="s">
        <v>92</v>
      </c>
      <c r="D158" s="222" t="s">
        <v>1146</v>
      </c>
      <c r="E158" s="216" t="s">
        <v>88</v>
      </c>
      <c r="F158" s="220">
        <v>90</v>
      </c>
      <c r="G158" s="283">
        <v>14.81</v>
      </c>
      <c r="H158" s="283">
        <f t="shared" si="9"/>
        <v>17.655001</v>
      </c>
      <c r="I158" s="284">
        <f t="shared" si="10"/>
        <v>1588.9500899999998</v>
      </c>
      <c r="J158" s="249"/>
      <c r="K158" s="240"/>
      <c r="L158" s="241"/>
      <c r="M158" s="233"/>
      <c r="N158" s="242"/>
      <c r="O158" s="243"/>
    </row>
    <row r="159" spans="1:15" ht="24">
      <c r="A159" s="281">
        <v>16.2</v>
      </c>
      <c r="B159" s="304">
        <v>91926</v>
      </c>
      <c r="C159" s="217" t="s">
        <v>92</v>
      </c>
      <c r="D159" s="222" t="s">
        <v>1164</v>
      </c>
      <c r="E159" s="216" t="s">
        <v>105</v>
      </c>
      <c r="F159" s="220">
        <v>1500</v>
      </c>
      <c r="G159" s="283">
        <v>3.87</v>
      </c>
      <c r="H159" s="283">
        <f t="shared" si="9"/>
        <v>4.613427</v>
      </c>
      <c r="I159" s="284">
        <f t="shared" si="10"/>
        <v>6920.1404999999995</v>
      </c>
      <c r="J159" s="249"/>
      <c r="K159" s="240"/>
      <c r="L159" s="241"/>
      <c r="M159" s="233"/>
      <c r="N159" s="242"/>
      <c r="O159" s="243"/>
    </row>
    <row r="160" spans="1:15" ht="24">
      <c r="A160" s="281">
        <v>16.3</v>
      </c>
      <c r="B160" s="304">
        <v>91928</v>
      </c>
      <c r="C160" s="217" t="s">
        <v>92</v>
      </c>
      <c r="D160" s="222" t="s">
        <v>1166</v>
      </c>
      <c r="E160" s="216" t="s">
        <v>105</v>
      </c>
      <c r="F160" s="220">
        <v>1000</v>
      </c>
      <c r="G160" s="283">
        <v>6.27</v>
      </c>
      <c r="H160" s="283">
        <f t="shared" si="9"/>
        <v>7.474466999999999</v>
      </c>
      <c r="I160" s="284">
        <f t="shared" si="10"/>
        <v>7474.466999999999</v>
      </c>
      <c r="J160" s="249"/>
      <c r="K160" s="240"/>
      <c r="L160" s="241"/>
      <c r="M160" s="233"/>
      <c r="N160" s="242"/>
      <c r="O160" s="243"/>
    </row>
    <row r="161" spans="1:15" ht="24">
      <c r="A161" s="281">
        <v>16.4</v>
      </c>
      <c r="B161" s="304">
        <v>91930</v>
      </c>
      <c r="C161" s="217" t="s">
        <v>92</v>
      </c>
      <c r="D161" s="222" t="s">
        <v>1165</v>
      </c>
      <c r="E161" s="216" t="s">
        <v>105</v>
      </c>
      <c r="F161" s="220">
        <v>300</v>
      </c>
      <c r="G161" s="283">
        <v>8.58</v>
      </c>
      <c r="H161" s="283">
        <f t="shared" si="9"/>
        <v>10.228218</v>
      </c>
      <c r="I161" s="284">
        <f t="shared" si="10"/>
        <v>3068.4654</v>
      </c>
      <c r="J161" s="249"/>
      <c r="K161" s="240"/>
      <c r="L161" s="241"/>
      <c r="M161" s="233"/>
      <c r="N161" s="242"/>
      <c r="O161" s="243"/>
    </row>
    <row r="162" spans="1:15" ht="24">
      <c r="A162" s="281">
        <v>16.5</v>
      </c>
      <c r="B162" s="304" t="s">
        <v>1153</v>
      </c>
      <c r="C162" s="217" t="s">
        <v>1065</v>
      </c>
      <c r="D162" s="222" t="s">
        <v>1154</v>
      </c>
      <c r="E162" s="216" t="s">
        <v>88</v>
      </c>
      <c r="F162" s="220">
        <v>10</v>
      </c>
      <c r="G162" s="283">
        <v>46.67</v>
      </c>
      <c r="H162" s="283">
        <f t="shared" si="9"/>
        <v>55.635307</v>
      </c>
      <c r="I162" s="284">
        <f t="shared" si="10"/>
        <v>556.35307</v>
      </c>
      <c r="J162" s="249"/>
      <c r="K162" s="240"/>
      <c r="L162" s="241"/>
      <c r="M162" s="233"/>
      <c r="N162" s="242"/>
      <c r="O162" s="243"/>
    </row>
    <row r="163" spans="1:15" ht="24">
      <c r="A163" s="281">
        <v>16.6</v>
      </c>
      <c r="B163" s="304" t="s">
        <v>1148</v>
      </c>
      <c r="C163" s="217" t="s">
        <v>1065</v>
      </c>
      <c r="D163" s="222" t="s">
        <v>1147</v>
      </c>
      <c r="E163" s="216" t="s">
        <v>88</v>
      </c>
      <c r="F163" s="220">
        <v>6</v>
      </c>
      <c r="G163" s="283">
        <v>71.05</v>
      </c>
      <c r="H163" s="283">
        <f t="shared" si="9"/>
        <v>84.69870499999999</v>
      </c>
      <c r="I163" s="284">
        <f t="shared" si="10"/>
        <v>508.19222999999994</v>
      </c>
      <c r="J163" s="249"/>
      <c r="K163" s="240"/>
      <c r="L163" s="241"/>
      <c r="M163" s="233"/>
      <c r="N163" s="242"/>
      <c r="O163" s="243"/>
    </row>
    <row r="164" spans="1:15" ht="24">
      <c r="A164" s="281">
        <v>16.7</v>
      </c>
      <c r="B164" s="304" t="s">
        <v>1152</v>
      </c>
      <c r="C164" s="217" t="s">
        <v>1065</v>
      </c>
      <c r="D164" s="222" t="s">
        <v>1151</v>
      </c>
      <c r="E164" s="216" t="s">
        <v>88</v>
      </c>
      <c r="F164" s="220">
        <v>3</v>
      </c>
      <c r="G164" s="283">
        <v>32.88</v>
      </c>
      <c r="H164" s="283">
        <f>G164*(1+$H$6)</f>
        <v>39.196248000000004</v>
      </c>
      <c r="I164" s="284">
        <f>F164*H164</f>
        <v>117.58874400000002</v>
      </c>
      <c r="J164" s="249"/>
      <c r="K164" s="240"/>
      <c r="L164" s="241"/>
      <c r="M164" s="233"/>
      <c r="N164" s="242"/>
      <c r="O164" s="243"/>
    </row>
    <row r="165" spans="1:15" ht="24">
      <c r="A165" s="281">
        <v>16.8</v>
      </c>
      <c r="B165" s="304" t="s">
        <v>1157</v>
      </c>
      <c r="C165" s="217" t="s">
        <v>1065</v>
      </c>
      <c r="D165" s="222" t="s">
        <v>1158</v>
      </c>
      <c r="E165" s="216" t="s">
        <v>88</v>
      </c>
      <c r="F165" s="220">
        <v>10</v>
      </c>
      <c r="G165" s="283">
        <v>37.09</v>
      </c>
      <c r="H165" s="283">
        <f>G165*(1+$H$6)</f>
        <v>44.214989</v>
      </c>
      <c r="I165" s="284">
        <f>F165*H165</f>
        <v>442.14989</v>
      </c>
      <c r="J165" s="249"/>
      <c r="K165" s="240"/>
      <c r="L165" s="241"/>
      <c r="M165" s="233"/>
      <c r="N165" s="242"/>
      <c r="O165" s="243"/>
    </row>
    <row r="166" spans="1:15" ht="23.25" customHeight="1">
      <c r="A166" s="281">
        <v>16.9</v>
      </c>
      <c r="B166" s="304" t="s">
        <v>1150</v>
      </c>
      <c r="C166" s="217" t="s">
        <v>1065</v>
      </c>
      <c r="D166" s="222" t="s">
        <v>1149</v>
      </c>
      <c r="E166" s="216" t="s">
        <v>88</v>
      </c>
      <c r="F166" s="220">
        <v>6</v>
      </c>
      <c r="G166" s="283">
        <v>38.15</v>
      </c>
      <c r="H166" s="283">
        <f>G166*(1+$H$6)</f>
        <v>45.478615</v>
      </c>
      <c r="I166" s="284">
        <f>F166*H166</f>
        <v>272.87169</v>
      </c>
      <c r="J166" s="249"/>
      <c r="K166" s="240"/>
      <c r="L166" s="241"/>
      <c r="M166" s="233"/>
      <c r="N166" s="242"/>
      <c r="O166" s="243"/>
    </row>
    <row r="167" spans="1:15" ht="24">
      <c r="A167" s="281">
        <v>17</v>
      </c>
      <c r="B167" s="304" t="s">
        <v>1160</v>
      </c>
      <c r="C167" s="217" t="s">
        <v>1065</v>
      </c>
      <c r="D167" s="222" t="s">
        <v>1159</v>
      </c>
      <c r="E167" s="216" t="s">
        <v>88</v>
      </c>
      <c r="F167" s="220">
        <v>53</v>
      </c>
      <c r="G167" s="283">
        <v>41.88</v>
      </c>
      <c r="H167" s="283">
        <f>G167*(1+$H$6)</f>
        <v>49.925148</v>
      </c>
      <c r="I167" s="284">
        <f>F167*H167</f>
        <v>2646.032844</v>
      </c>
      <c r="J167" s="249"/>
      <c r="K167" s="240"/>
      <c r="L167" s="241"/>
      <c r="M167" s="233"/>
      <c r="N167" s="242"/>
      <c r="O167" s="243"/>
    </row>
    <row r="168" spans="1:15" ht="12">
      <c r="A168" s="281">
        <v>17.1</v>
      </c>
      <c r="B168" s="304" t="s">
        <v>1156</v>
      </c>
      <c r="C168" s="217" t="s">
        <v>1065</v>
      </c>
      <c r="D168" s="222" t="s">
        <v>1155</v>
      </c>
      <c r="E168" s="216" t="s">
        <v>88</v>
      </c>
      <c r="F168" s="220">
        <v>1</v>
      </c>
      <c r="G168" s="283">
        <v>24.4</v>
      </c>
      <c r="H168" s="283">
        <f t="shared" si="9"/>
        <v>29.087239999999998</v>
      </c>
      <c r="I168" s="284">
        <f t="shared" si="10"/>
        <v>29.087239999999998</v>
      </c>
      <c r="J168" s="249"/>
      <c r="K168" s="240"/>
      <c r="L168" s="241"/>
      <c r="M168" s="233"/>
      <c r="N168" s="242"/>
      <c r="O168" s="243"/>
    </row>
    <row r="169" spans="1:15" ht="12">
      <c r="A169" s="281">
        <v>17.2</v>
      </c>
      <c r="B169" s="316" t="s">
        <v>1218</v>
      </c>
      <c r="C169" s="315" t="s">
        <v>1193</v>
      </c>
      <c r="D169" s="222" t="s">
        <v>1184</v>
      </c>
      <c r="E169" s="216" t="s">
        <v>88</v>
      </c>
      <c r="F169" s="220">
        <v>27</v>
      </c>
      <c r="G169" s="283">
        <v>68.1</v>
      </c>
      <c r="H169" s="283">
        <f aca="true" t="shared" si="11" ref="H169:H176">G169*(1+$H$6)</f>
        <v>81.18200999999999</v>
      </c>
      <c r="I169" s="284">
        <f aca="true" t="shared" si="12" ref="I169:I176">F169*H169</f>
        <v>2191.9142699999998</v>
      </c>
      <c r="J169" s="249"/>
      <c r="K169" s="240"/>
      <c r="L169" s="241"/>
      <c r="M169" s="233"/>
      <c r="N169" s="242"/>
      <c r="O169" s="243"/>
    </row>
    <row r="170" spans="1:15" ht="12">
      <c r="A170" s="281">
        <v>17.3</v>
      </c>
      <c r="B170" s="316" t="s">
        <v>1219</v>
      </c>
      <c r="C170" s="315" t="s">
        <v>1193</v>
      </c>
      <c r="D170" s="222" t="s">
        <v>1185</v>
      </c>
      <c r="E170" s="216" t="s">
        <v>88</v>
      </c>
      <c r="F170" s="220">
        <v>27</v>
      </c>
      <c r="G170" s="283">
        <v>17.5</v>
      </c>
      <c r="H170" s="283">
        <f t="shared" si="11"/>
        <v>20.86175</v>
      </c>
      <c r="I170" s="284">
        <f t="shared" si="12"/>
        <v>563.26725</v>
      </c>
      <c r="J170" s="249"/>
      <c r="K170" s="240"/>
      <c r="L170" s="241"/>
      <c r="M170" s="233"/>
      <c r="N170" s="242"/>
      <c r="O170" s="243"/>
    </row>
    <row r="171" spans="1:15" ht="12">
      <c r="A171" s="281">
        <v>17.4</v>
      </c>
      <c r="B171" s="316" t="s">
        <v>1220</v>
      </c>
      <c r="C171" s="315" t="s">
        <v>1193</v>
      </c>
      <c r="D171" s="222" t="s">
        <v>1186</v>
      </c>
      <c r="E171" s="216" t="s">
        <v>88</v>
      </c>
      <c r="F171" s="220">
        <v>12</v>
      </c>
      <c r="G171" s="283">
        <v>40</v>
      </c>
      <c r="H171" s="283">
        <f t="shared" si="11"/>
        <v>47.684</v>
      </c>
      <c r="I171" s="284">
        <f t="shared" si="12"/>
        <v>572.208</v>
      </c>
      <c r="J171" s="249"/>
      <c r="K171" s="240"/>
      <c r="L171" s="241"/>
      <c r="M171" s="233"/>
      <c r="N171" s="242"/>
      <c r="O171" s="243"/>
    </row>
    <row r="172" spans="1:15" ht="12">
      <c r="A172" s="281">
        <v>17.5</v>
      </c>
      <c r="B172" s="316" t="s">
        <v>1221</v>
      </c>
      <c r="C172" s="315" t="s">
        <v>1193</v>
      </c>
      <c r="D172" s="222" t="s">
        <v>1187</v>
      </c>
      <c r="E172" s="216" t="s">
        <v>88</v>
      </c>
      <c r="F172" s="220">
        <v>12</v>
      </c>
      <c r="G172" s="283">
        <v>32</v>
      </c>
      <c r="H172" s="283">
        <f t="shared" si="11"/>
        <v>38.1472</v>
      </c>
      <c r="I172" s="284">
        <f t="shared" si="12"/>
        <v>457.7664</v>
      </c>
      <c r="J172" s="249"/>
      <c r="K172" s="240"/>
      <c r="L172" s="241"/>
      <c r="M172" s="233"/>
      <c r="N172" s="242"/>
      <c r="O172" s="243"/>
    </row>
    <row r="173" spans="1:15" ht="12">
      <c r="A173" s="281">
        <v>17.6</v>
      </c>
      <c r="B173" s="316" t="s">
        <v>1222</v>
      </c>
      <c r="C173" s="315" t="s">
        <v>1193</v>
      </c>
      <c r="D173" s="222" t="s">
        <v>1188</v>
      </c>
      <c r="E173" s="216" t="s">
        <v>88</v>
      </c>
      <c r="F173" s="220">
        <v>7</v>
      </c>
      <c r="G173" s="283">
        <v>26</v>
      </c>
      <c r="H173" s="283">
        <f t="shared" si="11"/>
        <v>30.9946</v>
      </c>
      <c r="I173" s="284">
        <f t="shared" si="12"/>
        <v>216.9622</v>
      </c>
      <c r="J173" s="249"/>
      <c r="K173" s="240"/>
      <c r="L173" s="241"/>
      <c r="M173" s="233"/>
      <c r="N173" s="242"/>
      <c r="O173" s="243"/>
    </row>
    <row r="174" spans="1:15" ht="12">
      <c r="A174" s="281">
        <v>17.7</v>
      </c>
      <c r="B174" s="316" t="s">
        <v>1223</v>
      </c>
      <c r="C174" s="315" t="s">
        <v>1193</v>
      </c>
      <c r="D174" s="222" t="s">
        <v>1189</v>
      </c>
      <c r="E174" s="216" t="s">
        <v>88</v>
      </c>
      <c r="F174" s="220">
        <v>11</v>
      </c>
      <c r="G174" s="283">
        <v>49.5</v>
      </c>
      <c r="H174" s="283">
        <f t="shared" si="11"/>
        <v>59.00895</v>
      </c>
      <c r="I174" s="284">
        <f t="shared" si="12"/>
        <v>649.09845</v>
      </c>
      <c r="J174" s="249"/>
      <c r="K174" s="240"/>
      <c r="L174" s="241"/>
      <c r="M174" s="233"/>
      <c r="N174" s="242"/>
      <c r="O174" s="243"/>
    </row>
    <row r="175" spans="1:15" ht="12">
      <c r="A175" s="281">
        <v>17.8</v>
      </c>
      <c r="B175" s="316" t="s">
        <v>1224</v>
      </c>
      <c r="C175" s="315" t="s">
        <v>1193</v>
      </c>
      <c r="D175" s="222" t="s">
        <v>1190</v>
      </c>
      <c r="E175" s="216" t="s">
        <v>88</v>
      </c>
      <c r="F175" s="220">
        <v>11</v>
      </c>
      <c r="G175" s="283">
        <v>23</v>
      </c>
      <c r="H175" s="283">
        <f t="shared" si="11"/>
        <v>27.4183</v>
      </c>
      <c r="I175" s="284">
        <f t="shared" si="12"/>
        <v>301.6013</v>
      </c>
      <c r="J175" s="249"/>
      <c r="K175" s="240"/>
      <c r="L175" s="241"/>
      <c r="M175" s="233"/>
      <c r="N175" s="242"/>
      <c r="O175" s="243"/>
    </row>
    <row r="176" spans="1:15" ht="12">
      <c r="A176" s="281">
        <v>17.9</v>
      </c>
      <c r="B176" s="316" t="s">
        <v>1225</v>
      </c>
      <c r="C176" s="315" t="s">
        <v>1193</v>
      </c>
      <c r="D176" s="222" t="s">
        <v>1191</v>
      </c>
      <c r="E176" s="216" t="s">
        <v>88</v>
      </c>
      <c r="F176" s="220">
        <v>52</v>
      </c>
      <c r="G176" s="283">
        <v>73</v>
      </c>
      <c r="H176" s="283">
        <f t="shared" si="11"/>
        <v>87.02329999999999</v>
      </c>
      <c r="I176" s="284">
        <f t="shared" si="12"/>
        <v>4525.2116</v>
      </c>
      <c r="J176" s="249"/>
      <c r="K176" s="240"/>
      <c r="L176" s="241"/>
      <c r="M176" s="233"/>
      <c r="N176" s="242"/>
      <c r="O176" s="243"/>
    </row>
    <row r="177" spans="1:15" ht="12">
      <c r="A177" s="281">
        <v>18</v>
      </c>
      <c r="B177" s="316" t="s">
        <v>1226</v>
      </c>
      <c r="C177" s="315" t="s">
        <v>1193</v>
      </c>
      <c r="D177" s="222" t="s">
        <v>1192</v>
      </c>
      <c r="E177" s="216" t="s">
        <v>88</v>
      </c>
      <c r="F177" s="220">
        <v>7</v>
      </c>
      <c r="G177" s="283">
        <v>57.5</v>
      </c>
      <c r="H177" s="283">
        <f>G177*(1+$H$6)</f>
        <v>68.54575</v>
      </c>
      <c r="I177" s="284">
        <f>F177*H177</f>
        <v>479.82025</v>
      </c>
      <c r="J177" s="249"/>
      <c r="K177" s="240"/>
      <c r="L177" s="241"/>
      <c r="M177" s="233"/>
      <c r="N177" s="242"/>
      <c r="O177" s="243"/>
    </row>
    <row r="178" spans="1:15" ht="12">
      <c r="A178" s="224"/>
      <c r="B178" s="218"/>
      <c r="C178" s="218"/>
      <c r="D178" s="222"/>
      <c r="E178" s="216"/>
      <c r="F178" s="220"/>
      <c r="G178" s="220"/>
      <c r="H178" s="220"/>
      <c r="I178" s="225"/>
      <c r="J178" s="249"/>
      <c r="K178" s="240"/>
      <c r="L178" s="241"/>
      <c r="M178" s="233"/>
      <c r="N178" s="242"/>
      <c r="O178" s="243"/>
    </row>
    <row r="179" spans="1:15" ht="12">
      <c r="A179" s="224"/>
      <c r="B179" s="221"/>
      <c r="C179" s="221"/>
      <c r="D179" s="222"/>
      <c r="E179" s="216"/>
      <c r="F179" s="220"/>
      <c r="G179" s="220"/>
      <c r="H179" s="286" t="s">
        <v>1066</v>
      </c>
      <c r="I179" s="287">
        <f>SUM(I148:I177)</f>
        <v>37508.568188000005</v>
      </c>
      <c r="J179" s="249"/>
      <c r="K179" s="240"/>
      <c r="L179" s="241"/>
      <c r="M179" s="233"/>
      <c r="N179" s="242"/>
      <c r="O179" s="243"/>
    </row>
    <row r="180" spans="1:15" ht="12">
      <c r="A180" s="224"/>
      <c r="B180" s="221"/>
      <c r="C180" s="221"/>
      <c r="D180" s="222"/>
      <c r="E180" s="216"/>
      <c r="F180" s="220"/>
      <c r="G180" s="220"/>
      <c r="H180" s="220"/>
      <c r="I180" s="225"/>
      <c r="J180" s="249"/>
      <c r="K180" s="240"/>
      <c r="L180" s="241"/>
      <c r="M180" s="233"/>
      <c r="N180" s="242"/>
      <c r="O180" s="243"/>
    </row>
    <row r="181" spans="1:15" s="248" customFormat="1" ht="12">
      <c r="A181" s="226">
        <v>19</v>
      </c>
      <c r="B181" s="227"/>
      <c r="C181" s="227"/>
      <c r="D181" s="411" t="s">
        <v>245</v>
      </c>
      <c r="E181" s="412"/>
      <c r="F181" s="412"/>
      <c r="G181" s="412"/>
      <c r="H181" s="412"/>
      <c r="I181" s="413"/>
      <c r="J181" s="244"/>
      <c r="K181" s="245"/>
      <c r="L181" s="246"/>
      <c r="M181" s="245"/>
      <c r="N181" s="247"/>
      <c r="O181" s="247"/>
    </row>
    <row r="182" spans="1:15" ht="48">
      <c r="A182" s="281" t="s">
        <v>919</v>
      </c>
      <c r="B182" s="295">
        <v>93441</v>
      </c>
      <c r="C182" s="217" t="s">
        <v>92</v>
      </c>
      <c r="D182" s="222" t="s">
        <v>1135</v>
      </c>
      <c r="E182" s="216" t="s">
        <v>88</v>
      </c>
      <c r="F182" s="220">
        <v>1</v>
      </c>
      <c r="G182" s="283">
        <v>828.33</v>
      </c>
      <c r="H182" s="283">
        <f>G182*(1+$H$6)</f>
        <v>987.452193</v>
      </c>
      <c r="I182" s="284">
        <f>F182*H182</f>
        <v>987.452193</v>
      </c>
      <c r="J182" s="249"/>
      <c r="K182" s="240"/>
      <c r="L182" s="241"/>
      <c r="M182" s="233"/>
      <c r="N182" s="242"/>
      <c r="O182" s="243"/>
    </row>
    <row r="183" spans="1:15" ht="12">
      <c r="A183" s="281" t="s">
        <v>490</v>
      </c>
      <c r="B183" s="295">
        <v>98689</v>
      </c>
      <c r="C183" s="217" t="s">
        <v>92</v>
      </c>
      <c r="D183" s="222" t="s">
        <v>1136</v>
      </c>
      <c r="E183" s="216" t="s">
        <v>105</v>
      </c>
      <c r="F183" s="220">
        <v>44.27</v>
      </c>
      <c r="G183" s="283">
        <v>71.26</v>
      </c>
      <c r="H183" s="283">
        <f>G183*(1+$H$6)</f>
        <v>84.949046</v>
      </c>
      <c r="I183" s="284">
        <f>F183*H183</f>
        <v>3760.69426642</v>
      </c>
      <c r="J183" s="249"/>
      <c r="K183" s="240"/>
      <c r="L183" s="241"/>
      <c r="M183" s="233"/>
      <c r="N183" s="242"/>
      <c r="O183" s="243"/>
    </row>
    <row r="184" spans="1:15" ht="12">
      <c r="A184" s="281" t="s">
        <v>920</v>
      </c>
      <c r="B184" s="295">
        <v>93441</v>
      </c>
      <c r="C184" s="217" t="s">
        <v>92</v>
      </c>
      <c r="D184" s="222" t="s">
        <v>1137</v>
      </c>
      <c r="E184" s="216" t="s">
        <v>93</v>
      </c>
      <c r="F184" s="220">
        <v>1.8</v>
      </c>
      <c r="G184" s="283">
        <v>828.33</v>
      </c>
      <c r="H184" s="283">
        <f>G184*(1+$H$6)</f>
        <v>987.452193</v>
      </c>
      <c r="I184" s="284">
        <f>F184*H184</f>
        <v>1777.4139473999999</v>
      </c>
      <c r="J184" s="249"/>
      <c r="K184" s="240"/>
      <c r="L184" s="241"/>
      <c r="M184" s="233"/>
      <c r="N184" s="242"/>
      <c r="O184" s="243"/>
    </row>
    <row r="185" spans="1:15" ht="12">
      <c r="A185" s="281" t="s">
        <v>921</v>
      </c>
      <c r="B185" s="295" t="s">
        <v>1227</v>
      </c>
      <c r="C185" s="218" t="s">
        <v>4</v>
      </c>
      <c r="D185" s="222" t="s">
        <v>1172</v>
      </c>
      <c r="E185" s="216" t="s">
        <v>88</v>
      </c>
      <c r="F185" s="220">
        <v>4</v>
      </c>
      <c r="G185" s="283">
        <v>150</v>
      </c>
      <c r="H185" s="283">
        <f>G185*(1+$H$6)</f>
        <v>178.815</v>
      </c>
      <c r="I185" s="284">
        <f>F185*H185</f>
        <v>715.26</v>
      </c>
      <c r="J185" s="249"/>
      <c r="K185" s="240"/>
      <c r="L185" s="241"/>
      <c r="M185" s="233"/>
      <c r="N185" s="242"/>
      <c r="O185" s="243"/>
    </row>
    <row r="186" spans="1:15" ht="12">
      <c r="A186" s="224"/>
      <c r="B186" s="221"/>
      <c r="C186" s="221"/>
      <c r="D186" s="222"/>
      <c r="E186" s="216"/>
      <c r="F186" s="220"/>
      <c r="G186" s="220"/>
      <c r="H186" s="286" t="s">
        <v>1066</v>
      </c>
      <c r="I186" s="287">
        <f>I182+I183+I184+I185</f>
        <v>7240.820406819999</v>
      </c>
      <c r="J186" s="249"/>
      <c r="K186" s="240"/>
      <c r="L186" s="241"/>
      <c r="M186" s="233"/>
      <c r="N186" s="242"/>
      <c r="O186" s="243"/>
    </row>
    <row r="187" spans="1:15" ht="12.75" thickBot="1">
      <c r="A187" s="224"/>
      <c r="B187" s="221"/>
      <c r="C187" s="221"/>
      <c r="D187" s="222"/>
      <c r="E187" s="216"/>
      <c r="F187" s="220"/>
      <c r="G187" s="220"/>
      <c r="H187" s="220"/>
      <c r="I187" s="225"/>
      <c r="J187" s="249"/>
      <c r="K187" s="240"/>
      <c r="L187" s="241"/>
      <c r="M187" s="233"/>
      <c r="N187" s="242"/>
      <c r="O187" s="243"/>
    </row>
    <row r="188" spans="1:15" ht="14.25" customHeight="1" thickBot="1">
      <c r="A188" s="251"/>
      <c r="B188" s="252"/>
      <c r="C188" s="252"/>
      <c r="D188" s="280" t="s">
        <v>1033</v>
      </c>
      <c r="E188" s="253"/>
      <c r="F188" s="254"/>
      <c r="G188" s="254"/>
      <c r="H188" s="290"/>
      <c r="I188" s="291">
        <f>I186+I179+I144+I128+I106+I89+I76+I44+I36+I27+I16+I12+I94+I83</f>
        <v>450695.384987484</v>
      </c>
      <c r="J188" s="249"/>
      <c r="K188" s="240"/>
      <c r="L188" s="241"/>
      <c r="M188" s="233"/>
      <c r="N188" s="242"/>
      <c r="O188" s="243"/>
    </row>
    <row r="189" spans="1:15" ht="21.75" customHeight="1" thickBot="1">
      <c r="A189" s="255"/>
      <c r="B189" s="256"/>
      <c r="C189" s="256"/>
      <c r="D189" s="257" t="s">
        <v>1034</v>
      </c>
      <c r="E189" s="414" t="s">
        <v>1183</v>
      </c>
      <c r="F189" s="415"/>
      <c r="G189" s="415"/>
      <c r="H189" s="415"/>
      <c r="I189" s="416"/>
      <c r="J189" s="258"/>
      <c r="K189" s="240"/>
      <c r="L189" s="241"/>
      <c r="M189" s="233"/>
      <c r="N189" s="242"/>
      <c r="O189" s="243"/>
    </row>
    <row r="190" spans="1:15" ht="40.5" customHeight="1" thickBot="1">
      <c r="A190" s="259"/>
      <c r="B190" s="260"/>
      <c r="C190" s="260"/>
      <c r="D190" s="317" t="s">
        <v>1230</v>
      </c>
      <c r="E190" s="417" t="s">
        <v>1229</v>
      </c>
      <c r="F190" s="418"/>
      <c r="G190" s="418"/>
      <c r="H190" s="418"/>
      <c r="I190" s="419"/>
      <c r="J190" s="249"/>
      <c r="K190" s="240"/>
      <c r="L190" s="241"/>
      <c r="M190" s="233"/>
      <c r="N190" s="242"/>
      <c r="O190" s="243"/>
    </row>
    <row r="191" spans="5:9" ht="12">
      <c r="E191" s="424"/>
      <c r="F191" s="424"/>
      <c r="G191" s="424"/>
      <c r="H191" s="424"/>
      <c r="I191" s="424"/>
    </row>
    <row r="193" spans="1:15" s="263" customFormat="1" ht="12">
      <c r="A193" s="262"/>
      <c r="B193" s="262"/>
      <c r="C193" s="262"/>
      <c r="E193" s="264"/>
      <c r="F193" s="265"/>
      <c r="G193" s="265"/>
      <c r="H193" s="265"/>
      <c r="I193" s="266"/>
      <c r="J193" s="264"/>
      <c r="L193" s="267"/>
      <c r="N193" s="268"/>
      <c r="O193" s="269"/>
    </row>
    <row r="197" ht="12">
      <c r="D197" s="228"/>
    </row>
    <row r="198" ht="12">
      <c r="D198" s="228"/>
    </row>
    <row r="199" ht="12">
      <c r="D199" s="228"/>
    </row>
  </sheetData>
  <sheetProtection/>
  <mergeCells count="39">
    <mergeCell ref="B126:B127"/>
    <mergeCell ref="A126:A127"/>
    <mergeCell ref="D91:I91"/>
    <mergeCell ref="A1:I4"/>
    <mergeCell ref="A5:D5"/>
    <mergeCell ref="E5:G5"/>
    <mergeCell ref="H5:I5"/>
    <mergeCell ref="E126:E127"/>
    <mergeCell ref="F126:F127"/>
    <mergeCell ref="G126:G127"/>
    <mergeCell ref="H126:H127"/>
    <mergeCell ref="I126:I127"/>
    <mergeCell ref="C126:C127"/>
    <mergeCell ref="D29:I29"/>
    <mergeCell ref="D30:I30"/>
    <mergeCell ref="K7:L7"/>
    <mergeCell ref="D85:I85"/>
    <mergeCell ref="D96:I96"/>
    <mergeCell ref="D108:I108"/>
    <mergeCell ref="N7:O7"/>
    <mergeCell ref="D9:I9"/>
    <mergeCell ref="D14:I14"/>
    <mergeCell ref="D18:I18"/>
    <mergeCell ref="D19:I19"/>
    <mergeCell ref="E191:I191"/>
    <mergeCell ref="D129:I129"/>
    <mergeCell ref="D146:I146"/>
    <mergeCell ref="D147:I147"/>
    <mergeCell ref="D78:I78"/>
    <mergeCell ref="A6:D6"/>
    <mergeCell ref="E6:G6"/>
    <mergeCell ref="H6:I6"/>
    <mergeCell ref="D181:I181"/>
    <mergeCell ref="E189:I189"/>
    <mergeCell ref="E190:I190"/>
    <mergeCell ref="D38:I38"/>
    <mergeCell ref="D39:I39"/>
    <mergeCell ref="D46:I46"/>
    <mergeCell ref="D47:I4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80" r:id="rId2"/>
  <colBreaks count="1" manualBreakCount="1">
    <brk id="7" max="5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27421740104</dc:creator>
  <cp:keywords/>
  <dc:description/>
  <cp:lastModifiedBy>Felipe</cp:lastModifiedBy>
  <cp:lastPrinted>2022-07-06T02:11:10Z</cp:lastPrinted>
  <dcterms:created xsi:type="dcterms:W3CDTF">2012-10-15T18:57:41Z</dcterms:created>
  <dcterms:modified xsi:type="dcterms:W3CDTF">2022-07-06T14:26:41Z</dcterms:modified>
  <cp:category/>
  <cp:version/>
  <cp:contentType/>
  <cp:contentStatus/>
</cp:coreProperties>
</file>